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201205\Desktop\"/>
    </mc:Choice>
  </mc:AlternateContent>
  <xr:revisionPtr revIDLastSave="0" documentId="8_{35396590-1870-4C88-A422-C3E68C8E0637}" xr6:coauthVersionLast="47" xr6:coauthVersionMax="47" xr10:uidLastSave="{00000000-0000-0000-0000-000000000000}"/>
  <workbookProtection workbookAlgorithmName="SHA-512" workbookHashValue="GAmNlS9zW62JXlviEkgXmNxNvdo0VGelBUaXDWRIbwRHWywU4HQTWQcbNdYiUGrF2op8g6O0Atjm01brJeUZew==" workbookSaltValue="se9jVzXbxNgXWrit4RlOng==" workbookSpinCount="100000" lockStructure="1"/>
  <bookViews>
    <workbookView xWindow="-120" yWindow="-120" windowWidth="29040" windowHeight="15720" xr2:uid="{7973A975-5751-4327-881C-90FCCBF95BC2}"/>
  </bookViews>
  <sheets>
    <sheet name="①建築確認申請" sheetId="1" r:id="rId1"/>
    <sheet name="※参考　軽微変更（省エネ）について" sheetId="4" r:id="rId2"/>
    <sheet name="②省エネ性能適合性判定" sheetId="6" r:id="rId3"/>
    <sheet name="③性能評価・長期使用構造等確認" sheetId="7" r:id="rId4"/>
    <sheet name="更新履歴" sheetId="8" r:id="rId5"/>
  </sheets>
  <definedNames>
    <definedName name="_xlnm.Print_Area" localSheetId="1">'※参考　軽微変更（省エネ）について'!$A$1:$AD$29</definedName>
    <definedName name="_xlnm.Print_Area" localSheetId="0">①建築確認申請!$A$1:$X$68</definedName>
    <definedName name="_xlnm.Print_Area" localSheetId="2">②省エネ性能適合性判定!$A$1:$X$67</definedName>
    <definedName name="_xlnm.Print_Area" localSheetId="3">③性能評価・長期使用構造等確認!$A$1:$X$67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25" i="1" l="1"/>
  <c r="AJ25" i="1"/>
  <c r="F13" i="6"/>
  <c r="AG5" i="6"/>
  <c r="AI59" i="1"/>
  <c r="AI58" i="1"/>
  <c r="AI57" i="1"/>
  <c r="AI56" i="1"/>
  <c r="AI55" i="1"/>
  <c r="AK55" i="1" s="1"/>
  <c r="AI16" i="1"/>
  <c r="AI17" i="1"/>
  <c r="AI18" i="1"/>
  <c r="AI19" i="1"/>
  <c r="AK19" i="1" s="1"/>
  <c r="AI20" i="1"/>
  <c r="AI21" i="1"/>
  <c r="AI22" i="1"/>
  <c r="AK22" i="1" s="1"/>
  <c r="AI24" i="1"/>
  <c r="AI23" i="1"/>
  <c r="AK23" i="1" s="1"/>
  <c r="AK20" i="1"/>
  <c r="AK24" i="1"/>
  <c r="D48" i="1"/>
  <c r="I48" i="1" s="1"/>
  <c r="AJ4" i="1"/>
  <c r="F25" i="7"/>
  <c r="AC15" i="7" s="1"/>
  <c r="F23" i="7"/>
  <c r="F21" i="7"/>
  <c r="AF3" i="7" s="1"/>
  <c r="F19" i="7"/>
  <c r="F17" i="7"/>
  <c r="F15" i="7"/>
  <c r="AD36" i="7" s="1"/>
  <c r="F13" i="7"/>
  <c r="F9" i="7"/>
  <c r="AE40" i="7"/>
  <c r="AC40" i="7"/>
  <c r="AE42" i="7"/>
  <c r="AE41" i="7"/>
  <c r="AE36" i="7"/>
  <c r="AE35" i="7"/>
  <c r="AE30" i="7"/>
  <c r="AD30" i="7"/>
  <c r="AD35" i="7"/>
  <c r="AD3" i="7"/>
  <c r="AD14" i="7"/>
  <c r="AE21" i="7"/>
  <c r="AE20" i="7"/>
  <c r="AE19" i="7"/>
  <c r="AE9" i="7"/>
  <c r="AE8" i="7"/>
  <c r="AE10" i="7"/>
  <c r="AD20" i="7"/>
  <c r="AD21" i="7"/>
  <c r="AC19" i="7"/>
  <c r="AC8" i="7"/>
  <c r="AE15" i="7"/>
  <c r="AE25" i="7"/>
  <c r="AD25" i="7"/>
  <c r="AE3" i="7"/>
  <c r="F9" i="6"/>
  <c r="F21" i="6"/>
  <c r="AH5" i="6" s="1"/>
  <c r="AI4" i="6"/>
  <c r="AI3" i="6"/>
  <c r="AK18" i="1"/>
  <c r="F25" i="6"/>
  <c r="F23" i="6"/>
  <c r="F19" i="6"/>
  <c r="F17" i="6"/>
  <c r="F15" i="6"/>
  <c r="AG59" i="1"/>
  <c r="AJ58" i="1"/>
  <c r="AJ59" i="1"/>
  <c r="AJ57" i="1"/>
  <c r="AJ56" i="1"/>
  <c r="AJ42" i="1"/>
  <c r="AJ51" i="1"/>
  <c r="AK51" i="1" s="1"/>
  <c r="AJ50" i="1"/>
  <c r="AK50" i="1" s="1"/>
  <c r="AJ49" i="1"/>
  <c r="AI49" i="1"/>
  <c r="AJ48" i="1"/>
  <c r="AI48" i="1"/>
  <c r="AJ47" i="1"/>
  <c r="AI47" i="1"/>
  <c r="AJ46" i="1"/>
  <c r="AI46" i="1"/>
  <c r="AK46" i="1" s="1"/>
  <c r="AJ45" i="1"/>
  <c r="AI45" i="1"/>
  <c r="AJ44" i="1"/>
  <c r="AI44" i="1"/>
  <c r="AJ43" i="1"/>
  <c r="AI43" i="1"/>
  <c r="AI42" i="1"/>
  <c r="AJ38" i="1"/>
  <c r="AK38" i="1" s="1"/>
  <c r="AJ37" i="1"/>
  <c r="AK37" i="1" s="1"/>
  <c r="AJ36" i="1"/>
  <c r="AI36" i="1"/>
  <c r="AJ35" i="1"/>
  <c r="AI35" i="1"/>
  <c r="AJ34" i="1"/>
  <c r="AI34" i="1"/>
  <c r="AJ33" i="1"/>
  <c r="AI33" i="1"/>
  <c r="AJ32" i="1"/>
  <c r="AI32" i="1"/>
  <c r="AJ31" i="1"/>
  <c r="AI31" i="1"/>
  <c r="AJ30" i="1"/>
  <c r="AI30" i="1"/>
  <c r="AK30" i="1" s="1"/>
  <c r="AJ29" i="1"/>
  <c r="AI29" i="1"/>
  <c r="AK29" i="1" s="1"/>
  <c r="AJ12" i="1"/>
  <c r="AK12" i="1" s="1"/>
  <c r="AJ11" i="1"/>
  <c r="AK11" i="1" s="1"/>
  <c r="AJ10" i="1"/>
  <c r="AJ9" i="1"/>
  <c r="AJ8" i="1"/>
  <c r="AJ7" i="1"/>
  <c r="AJ6" i="1"/>
  <c r="AJ5" i="1"/>
  <c r="AJ3" i="1"/>
  <c r="AK21" i="1"/>
  <c r="AJ17" i="1"/>
  <c r="AJ16" i="1"/>
  <c r="AI4" i="1"/>
  <c r="AI5" i="1"/>
  <c r="AI6" i="1"/>
  <c r="AI7" i="1"/>
  <c r="AI8" i="1"/>
  <c r="AI9" i="1"/>
  <c r="AI10" i="1"/>
  <c r="AI3" i="1"/>
  <c r="AC14" i="7" l="1"/>
  <c r="AC20" i="7"/>
  <c r="AC21" i="7"/>
  <c r="AC52" i="7"/>
  <c r="AC50" i="7"/>
  <c r="AC51" i="7"/>
  <c r="AE14" i="7"/>
  <c r="AD15" i="7"/>
  <c r="AK34" i="1"/>
  <c r="AK17" i="1"/>
  <c r="AK16" i="1"/>
  <c r="AK49" i="1"/>
  <c r="AK33" i="1"/>
  <c r="AK10" i="1"/>
  <c r="AK25" i="1"/>
  <c r="AD40" i="7"/>
  <c r="AD8" i="7"/>
  <c r="AF8" i="7" s="1"/>
  <c r="AD42" i="7"/>
  <c r="AD10" i="7"/>
  <c r="AF10" i="7" s="1"/>
  <c r="AD41" i="7"/>
  <c r="AD9" i="7"/>
  <c r="AF9" i="7" s="1"/>
  <c r="AD19" i="7"/>
  <c r="AF19" i="7" s="1"/>
  <c r="AK35" i="1"/>
  <c r="AK36" i="1"/>
  <c r="AF25" i="7"/>
  <c r="AF27" i="7" s="1"/>
  <c r="AF40" i="7"/>
  <c r="AF42" i="7"/>
  <c r="AF41" i="7"/>
  <c r="AF20" i="7"/>
  <c r="AF36" i="7"/>
  <c r="AF35" i="7"/>
  <c r="AF37" i="7" s="1"/>
  <c r="AF5" i="7"/>
  <c r="AF21" i="7"/>
  <c r="AF30" i="7"/>
  <c r="AF32" i="7" s="1"/>
  <c r="AF15" i="7"/>
  <c r="AF14" i="7"/>
  <c r="AJ5" i="6"/>
  <c r="AH3" i="6"/>
  <c r="AJ3" i="6" s="1"/>
  <c r="AH4" i="6"/>
  <c r="AJ4" i="6" s="1"/>
  <c r="AK32" i="1"/>
  <c r="AK43" i="1"/>
  <c r="AK9" i="1"/>
  <c r="AK31" i="1"/>
  <c r="AK47" i="1"/>
  <c r="AK44" i="1"/>
  <c r="AK45" i="1"/>
  <c r="AK42" i="1"/>
  <c r="AK56" i="1"/>
  <c r="AK57" i="1"/>
  <c r="AK59" i="1"/>
  <c r="AK58" i="1"/>
  <c r="AK48" i="1"/>
  <c r="AK5" i="1"/>
  <c r="AK3" i="1"/>
  <c r="AK4" i="1"/>
  <c r="AK6" i="1"/>
  <c r="AK7" i="1"/>
  <c r="AK8" i="1"/>
  <c r="AF16" i="7" l="1"/>
  <c r="P38" i="7" s="1"/>
  <c r="AF43" i="7"/>
  <c r="AF22" i="7"/>
  <c r="AF11" i="7"/>
  <c r="AJ6" i="6"/>
  <c r="P38" i="6" s="1"/>
  <c r="AK26" i="1"/>
  <c r="D44" i="1" s="1"/>
  <c r="AK39" i="1"/>
  <c r="P42" i="1" s="1"/>
  <c r="AK60" i="1"/>
  <c r="P44" i="1" s="1"/>
  <c r="AK13" i="1"/>
  <c r="D40" i="1" s="1"/>
  <c r="AK52" i="1"/>
  <c r="P40" i="1" s="1"/>
  <c r="P48" i="1" l="1"/>
  <c r="U48" i="1" s="1"/>
  <c r="P46" i="1"/>
  <c r="D46" i="1"/>
  <c r="P40" i="7"/>
  <c r="P4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石井 大暉</author>
  </authors>
  <commentList>
    <comment ref="F7" authorId="0" shapeId="0" xr:uid="{50AD521D-D58E-4BAD-B2DF-20B9527BAE06}">
      <text>
        <r>
          <rPr>
            <b/>
            <sz val="12"/>
            <color indexed="81"/>
            <rFont val="MS P ゴシック"/>
            <family val="3"/>
            <charset val="128"/>
          </rPr>
          <t>中間検査がある場合はプルダウンで変更してください。</t>
        </r>
      </text>
    </comment>
    <comment ref="F13" authorId="0" shapeId="0" xr:uid="{E3A26A35-7650-4D9E-88A0-262F8F8609B3}">
      <text>
        <r>
          <rPr>
            <b/>
            <sz val="12"/>
            <color indexed="81"/>
            <rFont val="MS P ゴシック"/>
            <family val="3"/>
            <charset val="128"/>
          </rPr>
          <t>複数名の場合は代表者のみで構いません。</t>
        </r>
      </text>
    </comment>
    <comment ref="F15" authorId="0" shapeId="0" xr:uid="{ABE8E3EE-05DA-4776-B140-E681B8B0962C}">
      <text>
        <r>
          <rPr>
            <b/>
            <sz val="12"/>
            <color indexed="81"/>
            <rFont val="MS P ゴシック"/>
            <family val="3"/>
            <charset val="128"/>
          </rPr>
          <t>申請書三面の延べ床面積を入力してください。
複数棟の場合は合計（申請部分）を入力してください。</t>
        </r>
      </text>
    </comment>
    <comment ref="F21" authorId="0" shapeId="0" xr:uid="{9E8F5487-E4C0-4448-81B1-5A913F0F40CA}">
      <text>
        <r>
          <rPr>
            <b/>
            <sz val="12"/>
            <color indexed="81"/>
            <rFont val="MS P ゴシック"/>
            <family val="3"/>
            <charset val="128"/>
          </rPr>
          <t>一戸建ての住宅、長屋、共同住宅以外の場合は手数料規則をご確認いただくか、ご連絡ください。</t>
        </r>
      </text>
    </comment>
    <comment ref="F23" authorId="0" shapeId="0" xr:uid="{232FABDD-D9D5-4A77-B0CD-C1A3BF8CC973}">
      <text>
        <r>
          <rPr>
            <b/>
            <sz val="12"/>
            <color indexed="81"/>
            <rFont val="MS P ゴシック"/>
            <family val="3"/>
            <charset val="128"/>
          </rPr>
          <t>▼法第6条1項の区分
「1号」　特殊建築物の用途で200㎡を超えるもの
「2号」　2階建て、延べ面積200㎡を超える建築物
「3号」　延べ面積200㎡以下で平屋建て建築物
※複数申請建築物があり、２号建築物と３号建築物との両物件が存在する場合は２号建築物として入力してください。
例　木造２階建て　一戸建て住宅（２号建築物）
　　別棟のカーポート（３号建築物）</t>
        </r>
        <r>
          <rPr>
            <sz val="12"/>
            <color indexed="81"/>
            <rFont val="MS P ゴシック"/>
            <family val="3"/>
            <charset val="128"/>
          </rPr>
          <t xml:space="preserve">
</t>
        </r>
      </text>
    </comment>
    <comment ref="F25" authorId="0" shapeId="0" xr:uid="{12C7163A-F28E-48A7-9A10-ED3AD251D666}">
      <text>
        <r>
          <rPr>
            <b/>
            <sz val="12"/>
            <color indexed="81"/>
            <rFont val="MS P ゴシック"/>
            <family val="3"/>
            <charset val="128"/>
          </rPr>
          <t>▼法第68条の10第 1 項の認定
プレハブメーカなどが該当しますので一般建築物（在来など）の場合は、入力不要です。</t>
        </r>
      </text>
    </comment>
    <comment ref="F27" authorId="0" shapeId="0" xr:uid="{73C60916-DC27-4E28-ACC8-6E749031899D}">
      <text>
        <r>
          <rPr>
            <b/>
            <sz val="12"/>
            <color indexed="81"/>
            <rFont val="MS P ゴシック"/>
            <family val="3"/>
            <charset val="128"/>
          </rPr>
          <t>長屋・共同住宅の場合のみ入力してください。</t>
        </r>
      </text>
    </comment>
    <comment ref="F29" authorId="0" shapeId="0" xr:uid="{F38B5035-4E6E-472F-8BEC-198CBC534E1F}">
      <text>
        <r>
          <rPr>
            <b/>
            <sz val="12"/>
            <color indexed="81"/>
            <rFont val="MS P ゴシック"/>
            <family val="3"/>
            <charset val="128"/>
          </rPr>
          <t>当センターにご申請いただき、長期・性能評価にて許容応力度計算の審査を行っている場合「有」にしてください。
※壁量計算で審査している、他機関様で審査した場合は省エネ基準確認のみ省略できます。この欄は「無」としてください。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石井 大暉</author>
  </authors>
  <commentList>
    <comment ref="F13" authorId="0" shapeId="0" xr:uid="{F35D9EE3-3077-4CFF-9487-234E75CC18C5}">
      <text>
        <r>
          <rPr>
            <b/>
            <sz val="12"/>
            <color indexed="81"/>
            <rFont val="MS P ゴシック"/>
            <family val="3"/>
            <charset val="128"/>
          </rPr>
          <t>複数名の場合は代表者のみで構いません。</t>
        </r>
      </text>
    </comment>
    <comment ref="F15" authorId="0" shapeId="0" xr:uid="{2B01D50E-6052-4F1F-AB83-C5A87A03345D}">
      <text>
        <r>
          <rPr>
            <b/>
            <sz val="12"/>
            <color indexed="81"/>
            <rFont val="MS P ゴシック"/>
            <family val="3"/>
            <charset val="128"/>
          </rPr>
          <t>申請書三面の延べ床面積を入力してください。
複数棟の場合は合計（申請部分）を入力してください。</t>
        </r>
      </text>
    </comment>
    <comment ref="F21" authorId="0" shapeId="0" xr:uid="{80EC5063-BB7B-4D07-B78D-9B7D6DBE3D04}">
      <text>
        <r>
          <rPr>
            <b/>
            <sz val="12"/>
            <color indexed="81"/>
            <rFont val="MS P ゴシック"/>
            <family val="3"/>
            <charset val="128"/>
          </rPr>
          <t>一戸建ての住宅、長屋、共同住宅以外の場合は手数料規則をご確認いただくか、ご連絡ください。</t>
        </r>
      </text>
    </comment>
    <comment ref="F23" authorId="0" shapeId="0" xr:uid="{4F5F16CD-D572-44BD-B7B3-0024989DDA75}">
      <text>
        <r>
          <rPr>
            <b/>
            <sz val="12"/>
            <color indexed="81"/>
            <rFont val="MS P ゴシック"/>
            <family val="3"/>
            <charset val="128"/>
          </rPr>
          <t>▼法第6条1項の区分
「1号」　特殊建築物の用途で200㎡を超えるもの
「2号」　2階建て、延べ面積200㎡を超える建築物
「3号」　延べ面積200㎡以下で平屋建て建築物
※複数申請建築物があり、２号建築物と３号建築物との両物件が存在する場合は２号建築物として入力してください。
例　木造２階建て　一戸建て住宅（２号建築物）
　　別棟のカーポート（３号建築物）</t>
        </r>
        <r>
          <rPr>
            <sz val="12"/>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石井 大暉</author>
  </authors>
  <commentList>
    <comment ref="W9" authorId="0" shapeId="0" xr:uid="{DFE3014A-9436-46E1-B0AC-4B37F9501138}">
      <text>
        <r>
          <rPr>
            <b/>
            <sz val="12"/>
            <color indexed="81"/>
            <rFont val="MS P ゴシック"/>
            <family val="3"/>
            <charset val="128"/>
          </rPr>
          <t>3-1劣化対策等級や4-1維持管理対策等級などについて認定をとられている場合はチェックしてください。
※認定書頭紙など提出が必要です。</t>
        </r>
      </text>
    </comment>
    <comment ref="F13" authorId="0" shapeId="0" xr:uid="{086BD39E-E5ED-463E-B858-53398E7758C5}">
      <text>
        <r>
          <rPr>
            <b/>
            <sz val="12"/>
            <color indexed="81"/>
            <rFont val="MS P ゴシック"/>
            <family val="3"/>
            <charset val="128"/>
          </rPr>
          <t>複数名の場合は代表者のみで構いません。</t>
        </r>
      </text>
    </comment>
    <comment ref="F15" authorId="0" shapeId="0" xr:uid="{A41E9AF7-0153-4519-B4F0-7AF6E5150710}">
      <text>
        <r>
          <rPr>
            <b/>
            <sz val="12"/>
            <color indexed="81"/>
            <rFont val="MS P ゴシック"/>
            <family val="3"/>
            <charset val="128"/>
          </rPr>
          <t>申請書三面の延べ床面積を入力してください。
複数棟の場合は合計（申請部分）を入力してください。</t>
        </r>
      </text>
    </comment>
    <comment ref="W15" authorId="0" shapeId="0" xr:uid="{CBDD5920-F05F-495B-B0C1-7FB6BF63B210}">
      <text>
        <r>
          <rPr>
            <b/>
            <sz val="12"/>
            <color indexed="81"/>
            <rFont val="MS P ゴシック"/>
            <family val="3"/>
            <charset val="128"/>
          </rPr>
          <t>必須項目以外の表示を希望される項目の個数（数字のみ）を入力してください。
例：希望選択項目（1-2、1-4、1-5）=　「　3　」を入力</t>
        </r>
      </text>
    </comment>
    <comment ref="F21" authorId="0" shapeId="0" xr:uid="{ECA81B74-28FA-49C0-89A5-CADC47DEDC48}">
      <text>
        <r>
          <rPr>
            <b/>
            <sz val="12"/>
            <color indexed="81"/>
            <rFont val="MS P ゴシック"/>
            <family val="3"/>
            <charset val="128"/>
          </rPr>
          <t>一戸建ての住宅、長屋、共同住宅以外の場合は手数料規則をご確認いただくか、ご連絡ください。</t>
        </r>
      </text>
    </comment>
    <comment ref="F23" authorId="0" shapeId="0" xr:uid="{876EA571-A12B-48A6-94A6-BAEBC1979315}">
      <text>
        <r>
          <rPr>
            <b/>
            <sz val="12"/>
            <color indexed="81"/>
            <rFont val="MS P ゴシック"/>
            <family val="3"/>
            <charset val="128"/>
          </rPr>
          <t>▼法第6条1項の区分
「1号」　特殊建築物の用途で200㎡を超えるもの
「2号」　2階建て、延べ面積200㎡を超える建築物
「3号」　延べ面積200㎡以下で平屋建て建築物
※複数申請建築物があり、２号建築物と３号建築物との両物件が存在する場合は２号建築物として入力してください。
例　木造２階建て　一戸建て住宅（２号建築物）
　　別棟のカーポート（３号建築物）</t>
        </r>
        <r>
          <rPr>
            <sz val="12"/>
            <color indexed="81"/>
            <rFont val="MS P ゴシック"/>
            <family val="3"/>
            <charset val="128"/>
          </rPr>
          <t xml:space="preserve">
</t>
        </r>
      </text>
    </comment>
  </commentList>
</comments>
</file>

<file path=xl/sharedStrings.xml><?xml version="1.0" encoding="utf-8"?>
<sst xmlns="http://schemas.openxmlformats.org/spreadsheetml/2006/main" count="382" uniqueCount="173">
  <si>
    <t>特殊建築物</t>
    <rPh sb="0" eb="5">
      <t>トクシュケンチクブツ</t>
    </rPh>
    <phoneticPr fontId="2"/>
  </si>
  <si>
    <t>確認申請</t>
    <rPh sb="0" eb="4">
      <t>カクニンシンセイ</t>
    </rPh>
    <phoneticPr fontId="2"/>
  </si>
  <si>
    <t>床面積の合計</t>
    <rPh sb="0" eb="3">
      <t>ユカメンセキ</t>
    </rPh>
    <rPh sb="4" eb="6">
      <t>ゴウケイ</t>
    </rPh>
    <phoneticPr fontId="2"/>
  </si>
  <si>
    <t>100㎡以内のもの</t>
    <rPh sb="4" eb="6">
      <t>イナイ</t>
    </rPh>
    <phoneticPr fontId="2"/>
  </si>
  <si>
    <t>100㎡を超え、200㎡以内のもの</t>
    <rPh sb="5" eb="6">
      <t>コ</t>
    </rPh>
    <rPh sb="12" eb="14">
      <t>イナイ</t>
    </rPh>
    <phoneticPr fontId="2"/>
  </si>
  <si>
    <t>200㎡を超え、300㎡以内のもの</t>
    <rPh sb="5" eb="6">
      <t>コ</t>
    </rPh>
    <rPh sb="12" eb="14">
      <t>イナイ</t>
    </rPh>
    <phoneticPr fontId="2"/>
  </si>
  <si>
    <t>300㎡を超え、500㎡以内のもの</t>
    <rPh sb="5" eb="6">
      <t>コ</t>
    </rPh>
    <rPh sb="12" eb="14">
      <t>イナイ</t>
    </rPh>
    <phoneticPr fontId="2"/>
  </si>
  <si>
    <t>1,000㎡を超え、2,000㎡以内のもの</t>
    <rPh sb="7" eb="8">
      <t>コ</t>
    </rPh>
    <rPh sb="16" eb="18">
      <t>イナイ</t>
    </rPh>
    <phoneticPr fontId="2"/>
  </si>
  <si>
    <t>500㎡を超え、1,000㎡以内のもの</t>
    <rPh sb="5" eb="6">
      <t>コ</t>
    </rPh>
    <rPh sb="14" eb="16">
      <t>イナイ</t>
    </rPh>
    <phoneticPr fontId="2"/>
  </si>
  <si>
    <t>A</t>
    <phoneticPr fontId="2"/>
  </si>
  <si>
    <t>B</t>
    <phoneticPr fontId="2"/>
  </si>
  <si>
    <t>手数料の額</t>
    <rPh sb="0" eb="3">
      <t>テスウリョウ</t>
    </rPh>
    <rPh sb="4" eb="5">
      <t>ガク</t>
    </rPh>
    <phoneticPr fontId="2"/>
  </si>
  <si>
    <t>円</t>
    <rPh sb="0" eb="1">
      <t>エン</t>
    </rPh>
    <phoneticPr fontId="2"/>
  </si>
  <si>
    <t>構造計算（許容応力度）</t>
    <rPh sb="0" eb="4">
      <t>コウゾウケイサン</t>
    </rPh>
    <rPh sb="5" eb="7">
      <t>キョヨウ</t>
    </rPh>
    <rPh sb="7" eb="9">
      <t>オウリョク</t>
    </rPh>
    <rPh sb="9" eb="10">
      <t>ド</t>
    </rPh>
    <phoneticPr fontId="2"/>
  </si>
  <si>
    <t>構造計算（壁量計算）</t>
    <rPh sb="0" eb="4">
      <t>コウゾウケイサン</t>
    </rPh>
    <rPh sb="5" eb="7">
      <t>カベリョウ</t>
    </rPh>
    <rPh sb="7" eb="9">
      <t>ケイサン</t>
    </rPh>
    <phoneticPr fontId="2"/>
  </si>
  <si>
    <t>省エネ仕様基準</t>
    <rPh sb="0" eb="1">
      <t>ショウ</t>
    </rPh>
    <rPh sb="3" eb="7">
      <t>シヨウキジュン</t>
    </rPh>
    <phoneticPr fontId="2"/>
  </si>
  <si>
    <t>既存建築物の構造審査</t>
    <rPh sb="0" eb="5">
      <t>キゾンケンチクブツ</t>
    </rPh>
    <rPh sb="6" eb="10">
      <t>コウゾウシンサ</t>
    </rPh>
    <phoneticPr fontId="2"/>
  </si>
  <si>
    <t>天空率</t>
    <rPh sb="0" eb="3">
      <t>テンクウリツ</t>
    </rPh>
    <phoneticPr fontId="2"/>
  </si>
  <si>
    <t>日影図</t>
    <rPh sb="0" eb="3">
      <t>ヒカゲズ</t>
    </rPh>
    <phoneticPr fontId="2"/>
  </si>
  <si>
    <t>特定天井</t>
    <rPh sb="0" eb="4">
      <t>トクテイテンジョウ</t>
    </rPh>
    <phoneticPr fontId="2"/>
  </si>
  <si>
    <t>既存不適格部分の審査</t>
    <rPh sb="0" eb="2">
      <t>キゾン</t>
    </rPh>
    <rPh sb="2" eb="5">
      <t>フテキカク</t>
    </rPh>
    <rPh sb="5" eb="7">
      <t>ブブン</t>
    </rPh>
    <rPh sb="8" eb="10">
      <t>シンサ</t>
    </rPh>
    <phoneticPr fontId="2"/>
  </si>
  <si>
    <t>300㎡以内</t>
    <rPh sb="4" eb="6">
      <t>イナイ</t>
    </rPh>
    <phoneticPr fontId="2"/>
  </si>
  <si>
    <t>300㎡を超える</t>
    <rPh sb="5" eb="6">
      <t>コ</t>
    </rPh>
    <phoneticPr fontId="2"/>
  </si>
  <si>
    <t>追加項目</t>
    <rPh sb="0" eb="2">
      <t>ツイカ</t>
    </rPh>
    <rPh sb="2" eb="4">
      <t>コウモク</t>
    </rPh>
    <phoneticPr fontId="2"/>
  </si>
  <si>
    <t>省エネ適判あり</t>
    <rPh sb="0" eb="1">
      <t>ショウ</t>
    </rPh>
    <rPh sb="3" eb="5">
      <t>テキハン</t>
    </rPh>
    <phoneticPr fontId="2"/>
  </si>
  <si>
    <t>軽微変更（省エネ）</t>
    <rPh sb="0" eb="4">
      <t>ケイビヘンコウ</t>
    </rPh>
    <rPh sb="5" eb="6">
      <t>ショウ</t>
    </rPh>
    <phoneticPr fontId="2"/>
  </si>
  <si>
    <t>一戸建て住宅</t>
    <rPh sb="0" eb="3">
      <t>イッコダ</t>
    </rPh>
    <rPh sb="4" eb="6">
      <t>ジュウタク</t>
    </rPh>
    <phoneticPr fontId="2"/>
  </si>
  <si>
    <t>一戸建て住宅以外</t>
    <rPh sb="0" eb="3">
      <t>イッコダ</t>
    </rPh>
    <rPh sb="4" eb="6">
      <t>ジュウタク</t>
    </rPh>
    <rPh sb="6" eb="8">
      <t>イガイ</t>
    </rPh>
    <phoneticPr fontId="2"/>
  </si>
  <si>
    <t>共同住宅等（長屋など）
12,000+1,500N　N:住戸数</t>
    <rPh sb="0" eb="5">
      <t>キョウドウジュウタクトウ</t>
    </rPh>
    <rPh sb="6" eb="8">
      <t>ナガヤ</t>
    </rPh>
    <rPh sb="28" eb="31">
      <t>ジュウコスウ</t>
    </rPh>
    <phoneticPr fontId="2"/>
  </si>
  <si>
    <t>基本情報</t>
    <rPh sb="0" eb="4">
      <t>キホンジョウホウ</t>
    </rPh>
    <phoneticPr fontId="2"/>
  </si>
  <si>
    <t>戸</t>
    <rPh sb="0" eb="1">
      <t>コ</t>
    </rPh>
    <phoneticPr fontId="2"/>
  </si>
  <si>
    <t>地名地番</t>
    <rPh sb="0" eb="4">
      <t>チメイチバン</t>
    </rPh>
    <phoneticPr fontId="2"/>
  </si>
  <si>
    <t>用途</t>
    <rPh sb="0" eb="2">
      <t>ヨウト</t>
    </rPh>
    <phoneticPr fontId="2"/>
  </si>
  <si>
    <t>㎡</t>
    <phoneticPr fontId="2"/>
  </si>
  <si>
    <t>申請種別</t>
    <rPh sb="0" eb="4">
      <t>シンセイシュベツ</t>
    </rPh>
    <phoneticPr fontId="2"/>
  </si>
  <si>
    <t>階</t>
    <rPh sb="0" eb="1">
      <t>カイ</t>
    </rPh>
    <phoneticPr fontId="2"/>
  </si>
  <si>
    <t>建築主</t>
    <rPh sb="0" eb="3">
      <t>ケンチクヌシ</t>
    </rPh>
    <phoneticPr fontId="2"/>
  </si>
  <si>
    <t>延床面積</t>
    <rPh sb="0" eb="1">
      <t>ノ</t>
    </rPh>
    <rPh sb="1" eb="4">
      <t>ユカメンセキ</t>
    </rPh>
    <phoneticPr fontId="2"/>
  </si>
  <si>
    <t>階数</t>
    <rPh sb="0" eb="2">
      <t>カイスウ</t>
    </rPh>
    <phoneticPr fontId="2"/>
  </si>
  <si>
    <t>構造</t>
    <rPh sb="0" eb="2">
      <t>コウゾウ</t>
    </rPh>
    <phoneticPr fontId="2"/>
  </si>
  <si>
    <t>法第6条1項の区分</t>
    <rPh sb="0" eb="1">
      <t>ホウ</t>
    </rPh>
    <rPh sb="1" eb="2">
      <t>ダイ</t>
    </rPh>
    <rPh sb="3" eb="4">
      <t>ジョウ</t>
    </rPh>
    <rPh sb="5" eb="6">
      <t>コウ</t>
    </rPh>
    <rPh sb="7" eb="9">
      <t>クブン</t>
    </rPh>
    <phoneticPr fontId="2"/>
  </si>
  <si>
    <t>□</t>
  </si>
  <si>
    <t>構造計算（許容応力度計算）</t>
    <rPh sb="0" eb="2">
      <t>コウゾウ</t>
    </rPh>
    <rPh sb="2" eb="4">
      <t>ケイサン</t>
    </rPh>
    <rPh sb="5" eb="7">
      <t>キョヨウ</t>
    </rPh>
    <rPh sb="7" eb="9">
      <t>オウリョク</t>
    </rPh>
    <rPh sb="9" eb="10">
      <t>ド</t>
    </rPh>
    <rPh sb="10" eb="12">
      <t>ケイサン</t>
    </rPh>
    <phoneticPr fontId="2"/>
  </si>
  <si>
    <t>省エネ計算（仕様基準）</t>
    <rPh sb="0" eb="1">
      <t>ショウ</t>
    </rPh>
    <rPh sb="3" eb="5">
      <t>ケイサン</t>
    </rPh>
    <rPh sb="6" eb="10">
      <t>シヨウキジュン</t>
    </rPh>
    <phoneticPr fontId="2"/>
  </si>
  <si>
    <t>既存建築物の構造関係規定適合審査</t>
    <rPh sb="0" eb="5">
      <t>キゾンケンチクブツ</t>
    </rPh>
    <rPh sb="6" eb="8">
      <t>コウゾウ</t>
    </rPh>
    <rPh sb="8" eb="10">
      <t>カンケイ</t>
    </rPh>
    <rPh sb="10" eb="12">
      <t>キテイ</t>
    </rPh>
    <rPh sb="12" eb="16">
      <t>テキゴウシンサ</t>
    </rPh>
    <phoneticPr fontId="2"/>
  </si>
  <si>
    <t>既存不適格部分の審査</t>
    <rPh sb="0" eb="5">
      <t>キゾンフテキカク</t>
    </rPh>
    <rPh sb="5" eb="7">
      <t>ブブン</t>
    </rPh>
    <rPh sb="8" eb="10">
      <t>シンサ</t>
    </rPh>
    <phoneticPr fontId="2"/>
  </si>
  <si>
    <t>天空率の審査</t>
    <rPh sb="0" eb="3">
      <t>テンクウリツ</t>
    </rPh>
    <rPh sb="4" eb="6">
      <t>シンサ</t>
    </rPh>
    <phoneticPr fontId="2"/>
  </si>
  <si>
    <t>日影図の審査</t>
    <rPh sb="0" eb="3">
      <t>ヒカゲズ</t>
    </rPh>
    <rPh sb="4" eb="6">
      <t>シンサ</t>
    </rPh>
    <phoneticPr fontId="2"/>
  </si>
  <si>
    <t>特定天井の審査</t>
    <rPh sb="0" eb="4">
      <t>トクテイテンジョウ</t>
    </rPh>
    <rPh sb="5" eb="7">
      <t>シンサ</t>
    </rPh>
    <phoneticPr fontId="2"/>
  </si>
  <si>
    <t>省エネ検査（仕様基準）</t>
    <rPh sb="0" eb="1">
      <t>ショウ</t>
    </rPh>
    <rPh sb="3" eb="5">
      <t>ケンサ</t>
    </rPh>
    <rPh sb="6" eb="10">
      <t>シヨウキジュン</t>
    </rPh>
    <phoneticPr fontId="2"/>
  </si>
  <si>
    <t>選択情報（確認申請）</t>
    <rPh sb="0" eb="4">
      <t>センタクジョウホウ</t>
    </rPh>
    <rPh sb="5" eb="9">
      <t>カクニンシンセイ</t>
    </rPh>
    <phoneticPr fontId="2"/>
  </si>
  <si>
    <t>選択情報（完了検査）</t>
    <rPh sb="0" eb="4">
      <t>センタクジョウホウ</t>
    </rPh>
    <rPh sb="5" eb="9">
      <t>カンリョウケンサ</t>
    </rPh>
    <phoneticPr fontId="2"/>
  </si>
  <si>
    <t>戸数（共同住宅等の場合）</t>
    <rPh sb="0" eb="2">
      <t>コスウ</t>
    </rPh>
    <rPh sb="3" eb="8">
      <t>キョウドウジュウタクトウ</t>
    </rPh>
    <rPh sb="9" eb="11">
      <t>バアイ</t>
    </rPh>
    <phoneticPr fontId="2"/>
  </si>
  <si>
    <t>省エネ軽微変更ルートB（一戸建ての住宅）</t>
    <rPh sb="0" eb="1">
      <t>ショウ</t>
    </rPh>
    <rPh sb="3" eb="7">
      <t>ケイビヘンコウ</t>
    </rPh>
    <rPh sb="12" eb="15">
      <t>イッコダ</t>
    </rPh>
    <rPh sb="17" eb="19">
      <t>ジュウタク</t>
    </rPh>
    <phoneticPr fontId="2"/>
  </si>
  <si>
    <t>省エネ軽微変更ルートB（共同住宅等）</t>
    <rPh sb="0" eb="1">
      <t>ショウ</t>
    </rPh>
    <rPh sb="3" eb="7">
      <t>ケイビヘンコウ</t>
    </rPh>
    <rPh sb="12" eb="16">
      <t>キョウドウジュウタク</t>
    </rPh>
    <rPh sb="16" eb="17">
      <t>トウ</t>
    </rPh>
    <phoneticPr fontId="2"/>
  </si>
  <si>
    <t>円（非課税）</t>
    <rPh sb="0" eb="1">
      <t>エン</t>
    </rPh>
    <rPh sb="2" eb="5">
      <t>ヒカゼイ</t>
    </rPh>
    <phoneticPr fontId="2"/>
  </si>
  <si>
    <t>基本料金</t>
    <rPh sb="0" eb="4">
      <t>キホンリョウキン</t>
    </rPh>
    <phoneticPr fontId="2"/>
  </si>
  <si>
    <t>追加料金</t>
    <rPh sb="0" eb="4">
      <t>ツイカリョウキン</t>
    </rPh>
    <phoneticPr fontId="2"/>
  </si>
  <si>
    <t>※センター使用欄</t>
    <rPh sb="5" eb="8">
      <t>シヨウラン</t>
    </rPh>
    <phoneticPr fontId="2"/>
  </si>
  <si>
    <t>出典：国土交通省HP（https://www.mlit.go.jp/jutakukentiku/house/04.html）</t>
    <rPh sb="0" eb="2">
      <t>シュッテン</t>
    </rPh>
    <rPh sb="3" eb="8">
      <t>コクドコウツウショウ</t>
    </rPh>
    <phoneticPr fontId="2"/>
  </si>
  <si>
    <t>©　2025.4.1　一般財団法人にいがた住宅センター</t>
    <rPh sb="11" eb="17">
      <t>イッパンザイダンホウジン</t>
    </rPh>
    <rPh sb="21" eb="23">
      <t>ジュウタク</t>
    </rPh>
    <phoneticPr fontId="2"/>
  </si>
  <si>
    <t>その他</t>
    <rPh sb="2" eb="3">
      <t>タ</t>
    </rPh>
    <phoneticPr fontId="2"/>
  </si>
  <si>
    <t>備考欄（申請者情報、振込先、検査希望日などご自由に入力してください）</t>
    <rPh sb="0" eb="2">
      <t>ビコウ</t>
    </rPh>
    <rPh sb="2" eb="3">
      <t>ラン</t>
    </rPh>
    <rPh sb="4" eb="9">
      <t>シンセイシャジョウホウ</t>
    </rPh>
    <rPh sb="10" eb="13">
      <t>フリコミサキ</t>
    </rPh>
    <rPh sb="14" eb="19">
      <t>ケンサキボウビ</t>
    </rPh>
    <phoneticPr fontId="2"/>
  </si>
  <si>
    <t>※入力について</t>
    <rPh sb="1" eb="3">
      <t>ニュウリョク</t>
    </rPh>
    <phoneticPr fontId="2"/>
  </si>
  <si>
    <t>一戸建ての住宅で壁量計算を行う場合は追加手数料は不要です。</t>
    <rPh sb="0" eb="3">
      <t>イッコダ</t>
    </rPh>
    <rPh sb="5" eb="7">
      <t>ジュウタク</t>
    </rPh>
    <rPh sb="8" eb="10">
      <t>カベリョウ</t>
    </rPh>
    <rPh sb="10" eb="12">
      <t>ケイサン</t>
    </rPh>
    <rPh sb="13" eb="14">
      <t>オコナ</t>
    </rPh>
    <rPh sb="15" eb="17">
      <t>バアイ</t>
    </rPh>
    <rPh sb="18" eb="20">
      <t>ツイカ</t>
    </rPh>
    <rPh sb="20" eb="23">
      <t>テスウリョウ</t>
    </rPh>
    <rPh sb="24" eb="26">
      <t>フヨウ</t>
    </rPh>
    <phoneticPr fontId="2"/>
  </si>
  <si>
    <t>既存部分の判断は下記URLをご参照ください。</t>
    <rPh sb="0" eb="4">
      <t>キゾンブブン</t>
    </rPh>
    <rPh sb="5" eb="7">
      <t>ハンダン</t>
    </rPh>
    <rPh sb="8" eb="10">
      <t>カキ</t>
    </rPh>
    <rPh sb="15" eb="17">
      <t>サンショウ</t>
    </rPh>
    <phoneticPr fontId="2"/>
  </si>
  <si>
    <t>建築物エネルギー消費性能適合判定をご申請ください。※3号建築物は判定申請対象外です。</t>
    <rPh sb="0" eb="3">
      <t>ケンチクブツ</t>
    </rPh>
    <rPh sb="8" eb="10">
      <t>ショウヒ</t>
    </rPh>
    <rPh sb="10" eb="12">
      <t>セイノウ</t>
    </rPh>
    <rPh sb="12" eb="14">
      <t>テキゴウ</t>
    </rPh>
    <rPh sb="14" eb="16">
      <t>ハンテイ</t>
    </rPh>
    <rPh sb="18" eb="20">
      <t>シンセイ</t>
    </rPh>
    <rPh sb="27" eb="28">
      <t>ゴウ</t>
    </rPh>
    <rPh sb="28" eb="31">
      <t>ケンチクブツ</t>
    </rPh>
    <rPh sb="32" eb="38">
      <t>ハンテイシン</t>
    </rPh>
    <rPh sb="38" eb="39">
      <t>ソト</t>
    </rPh>
    <phoneticPr fontId="2"/>
  </si>
  <si>
    <t>省エネ性能適合判定を行っている場合選択してください（3号建築物以外）。</t>
    <rPh sb="0" eb="1">
      <t>ショウ</t>
    </rPh>
    <rPh sb="3" eb="5">
      <t>セイノウ</t>
    </rPh>
    <rPh sb="5" eb="9">
      <t>テキゴウハンテイ</t>
    </rPh>
    <rPh sb="10" eb="11">
      <t>オコナ</t>
    </rPh>
    <rPh sb="15" eb="17">
      <t>バアイ</t>
    </rPh>
    <rPh sb="17" eb="19">
      <t>センタク</t>
    </rPh>
    <rPh sb="27" eb="33">
      <t>ゴウケンチクブツイガイ</t>
    </rPh>
    <phoneticPr fontId="2"/>
  </si>
  <si>
    <t>4,5</t>
    <phoneticPr fontId="2"/>
  </si>
  <si>
    <t>10,11</t>
    <phoneticPr fontId="2"/>
  </si>
  <si>
    <t>12,13</t>
    <phoneticPr fontId="2"/>
  </si>
  <si>
    <t>省エネ軽微変更についてはこちらをご確認ください。</t>
    <rPh sb="0" eb="1">
      <t>ショウ</t>
    </rPh>
    <rPh sb="3" eb="7">
      <t>ケイビヘンコウ</t>
    </rPh>
    <rPh sb="17" eb="19">
      <t>カクニン</t>
    </rPh>
    <phoneticPr fontId="2"/>
  </si>
  <si>
    <t>・</t>
    <phoneticPr fontId="2"/>
  </si>
  <si>
    <t>省エネ適合性判定</t>
    <rPh sb="0" eb="1">
      <t>ショウ</t>
    </rPh>
    <rPh sb="3" eb="8">
      <t>テキゴウセイハンテイ</t>
    </rPh>
    <phoneticPr fontId="2"/>
  </si>
  <si>
    <t>たすき掛け計算（仕様基準×性能基準）</t>
    <rPh sb="8" eb="10">
      <t>シヨウ</t>
    </rPh>
    <rPh sb="10" eb="12">
      <t>キジュン</t>
    </rPh>
    <rPh sb="13" eb="17">
      <t>セイノウキジュン</t>
    </rPh>
    <phoneticPr fontId="2"/>
  </si>
  <si>
    <t>標準計算（性能基準×性能基準）</t>
    <rPh sb="0" eb="4">
      <t>ヒョウジュンケイサン</t>
    </rPh>
    <rPh sb="5" eb="9">
      <t>セイノウキジュン</t>
    </rPh>
    <rPh sb="10" eb="14">
      <t>セイノウキジュン</t>
    </rPh>
    <phoneticPr fontId="2"/>
  </si>
  <si>
    <t>選択情報（どちらか一方をお選びください）</t>
    <rPh sb="0" eb="4">
      <t>センタクジョウホウ</t>
    </rPh>
    <rPh sb="9" eb="11">
      <t>イッポウ</t>
    </rPh>
    <rPh sb="13" eb="14">
      <t>エラ</t>
    </rPh>
    <phoneticPr fontId="2"/>
  </si>
  <si>
    <t>確認申請と連動しています。</t>
    <rPh sb="0" eb="4">
      <t>カクニンシンセイ</t>
    </rPh>
    <rPh sb="5" eb="7">
      <t>レンドウ</t>
    </rPh>
    <phoneticPr fontId="2"/>
  </si>
  <si>
    <t>3号建築物については適合性判定は不要です。</t>
    <rPh sb="1" eb="2">
      <t>ゴウ</t>
    </rPh>
    <rPh sb="2" eb="5">
      <t>ケンチクブツ</t>
    </rPh>
    <rPh sb="10" eb="15">
      <t>テキゴウセイハンテイ</t>
    </rPh>
    <rPh sb="16" eb="18">
      <t>フヨウ</t>
    </rPh>
    <phoneticPr fontId="2"/>
  </si>
  <si>
    <t>引用：国土交通省HP　https://www.mlit.go.jp/jutakukentiku/jutakukentiku_house_fr_000061.html</t>
    <rPh sb="0" eb="2">
      <t>インヨウ</t>
    </rPh>
    <rPh sb="3" eb="8">
      <t>コクドコウツウショウ</t>
    </rPh>
    <phoneticPr fontId="2"/>
  </si>
  <si>
    <t>引用：国土交通省HP　https://www.mlit.go.jp/common/001852347.pdf</t>
    <rPh sb="0" eb="2">
      <t>インヨウ</t>
    </rPh>
    <rPh sb="3" eb="8">
      <t>コクドコウツウショウ</t>
    </rPh>
    <phoneticPr fontId="2"/>
  </si>
  <si>
    <t>省エネ基準適合についての解説は下記URLをご参照ください。</t>
    <rPh sb="0" eb="1">
      <t>ショウ</t>
    </rPh>
    <rPh sb="3" eb="7">
      <t>キジュンテキゴウ</t>
    </rPh>
    <rPh sb="12" eb="14">
      <t>カイセツ</t>
    </rPh>
    <rPh sb="15" eb="17">
      <t>カキ</t>
    </rPh>
    <rPh sb="22" eb="24">
      <t>サンショウ</t>
    </rPh>
    <phoneticPr fontId="2"/>
  </si>
  <si>
    <t>設計性能評価</t>
  </si>
  <si>
    <t>確認有</t>
    <rPh sb="0" eb="3">
      <t>カクニンアリ</t>
    </rPh>
    <phoneticPr fontId="2"/>
  </si>
  <si>
    <t>確認無</t>
    <rPh sb="0" eb="3">
      <t>カクニンナシ</t>
    </rPh>
    <phoneticPr fontId="2"/>
  </si>
  <si>
    <t>一般</t>
    <rPh sb="0" eb="2">
      <t>イッパン</t>
    </rPh>
    <phoneticPr fontId="2"/>
  </si>
  <si>
    <t>1項目につき(高齢者等への配慮に関する項目を除く)</t>
    <phoneticPr fontId="2"/>
  </si>
  <si>
    <t>料金</t>
    <rPh sb="0" eb="2">
      <t>リョウキン</t>
    </rPh>
    <phoneticPr fontId="2"/>
  </si>
  <si>
    <t>200㎡以内</t>
    <rPh sb="4" eb="6">
      <t>イナイ</t>
    </rPh>
    <phoneticPr fontId="2"/>
  </si>
  <si>
    <t>200㎡超500㎡以内</t>
    <rPh sb="4" eb="5">
      <t>チョウ</t>
    </rPh>
    <rPh sb="9" eb="11">
      <t>イナイ</t>
    </rPh>
    <phoneticPr fontId="2"/>
  </si>
  <si>
    <t>選択評価項目の個数（高齢者等級除く）</t>
    <rPh sb="0" eb="6">
      <t>センタクヒョウカコウモク</t>
    </rPh>
    <rPh sb="7" eb="9">
      <t>コスウ</t>
    </rPh>
    <rPh sb="10" eb="15">
      <t>コウレイシャトウキュウ</t>
    </rPh>
    <rPh sb="15" eb="16">
      <t>ノゾ</t>
    </rPh>
    <phoneticPr fontId="2"/>
  </si>
  <si>
    <t>高齢者等への配慮に関する項目</t>
    <phoneticPr fontId="2"/>
  </si>
  <si>
    <t>液状化に関する情報提供</t>
    <phoneticPr fontId="2"/>
  </si>
  <si>
    <t>長期使用構造等確認（選択情報）</t>
    <rPh sb="0" eb="2">
      <t>チョウキ</t>
    </rPh>
    <rPh sb="2" eb="4">
      <t>シヨウ</t>
    </rPh>
    <rPh sb="4" eb="6">
      <t>コウゾウ</t>
    </rPh>
    <rPh sb="6" eb="7">
      <t>トウ</t>
    </rPh>
    <rPh sb="7" eb="9">
      <t>カクニン</t>
    </rPh>
    <rPh sb="10" eb="14">
      <t>センタクジョウホウ</t>
    </rPh>
    <phoneticPr fontId="2"/>
  </si>
  <si>
    <t>住宅型式性能認定</t>
    <rPh sb="0" eb="2">
      <t>ジュウタク</t>
    </rPh>
    <rPh sb="2" eb="4">
      <t>カタシキ</t>
    </rPh>
    <rPh sb="4" eb="6">
      <t>セイノウ</t>
    </rPh>
    <rPh sb="6" eb="8">
      <t>ニンテイ</t>
    </rPh>
    <phoneticPr fontId="2"/>
  </si>
  <si>
    <t>型式住宅部分等製造者等認証</t>
    <phoneticPr fontId="2"/>
  </si>
  <si>
    <t>増改築で耐震診断有</t>
    <rPh sb="0" eb="3">
      <t>ゾウカイチク</t>
    </rPh>
    <rPh sb="4" eb="6">
      <t>タイシン</t>
    </rPh>
    <rPh sb="6" eb="8">
      <t>シンダン</t>
    </rPh>
    <rPh sb="8" eb="9">
      <t>アリ</t>
    </rPh>
    <phoneticPr fontId="2"/>
  </si>
  <si>
    <t>設計・建設性能評価（選択情報）</t>
    <rPh sb="0" eb="2">
      <t>セッケイ</t>
    </rPh>
    <rPh sb="3" eb="5">
      <t>ケンセツ</t>
    </rPh>
    <rPh sb="5" eb="9">
      <t>セイノウヒョウカ</t>
    </rPh>
    <rPh sb="10" eb="14">
      <t>センタクジョウホウ</t>
    </rPh>
    <phoneticPr fontId="2"/>
  </si>
  <si>
    <t>円（税込）</t>
    <rPh sb="0" eb="1">
      <t>エン</t>
    </rPh>
    <rPh sb="2" eb="4">
      <t>ゼイコミ</t>
    </rPh>
    <phoneticPr fontId="2"/>
  </si>
  <si>
    <t>選択する必要はありません。</t>
    <rPh sb="0" eb="2">
      <t>センタク</t>
    </rPh>
    <rPh sb="4" eb="6">
      <t>ヒツヨウ</t>
    </rPh>
    <phoneticPr fontId="2"/>
  </si>
  <si>
    <t>外皮基準及び一次エネルギー消費量基準の両方を仕様基準で審査する場合選択できます。いずれかを性能基準で評価（たすき掛け）の場合は</t>
    <rPh sb="0" eb="5">
      <t>ガイヒキジュンオヨ</t>
    </rPh>
    <rPh sb="6" eb="8">
      <t>イチジ</t>
    </rPh>
    <rPh sb="13" eb="16">
      <t>ショウヒリョウ</t>
    </rPh>
    <rPh sb="16" eb="18">
      <t>キジュン</t>
    </rPh>
    <rPh sb="19" eb="21">
      <t>リョウホウ</t>
    </rPh>
    <rPh sb="22" eb="26">
      <t>シヨウキジュン</t>
    </rPh>
    <rPh sb="27" eb="29">
      <t>シンサ</t>
    </rPh>
    <rPh sb="31" eb="33">
      <t>バアイ</t>
    </rPh>
    <rPh sb="33" eb="35">
      <t>センタク</t>
    </rPh>
    <rPh sb="45" eb="49">
      <t>セイノウキジュン</t>
    </rPh>
    <rPh sb="50" eb="52">
      <t>ヒョウカ</t>
    </rPh>
    <rPh sb="56" eb="57">
      <t>ガ</t>
    </rPh>
    <rPh sb="60" eb="62">
      <t>バアイ</t>
    </rPh>
    <phoneticPr fontId="2"/>
  </si>
  <si>
    <t>ご提出の際は可能であればExcelデータでご提出をお願いします。</t>
    <rPh sb="1" eb="3">
      <t>テイシュツ</t>
    </rPh>
    <rPh sb="4" eb="5">
      <t>サイ</t>
    </rPh>
    <rPh sb="6" eb="8">
      <t>カノウ</t>
    </rPh>
    <rPh sb="22" eb="24">
      <t>テイシュツ</t>
    </rPh>
    <rPh sb="26" eb="27">
      <t>ネガ</t>
    </rPh>
    <phoneticPr fontId="2"/>
  </si>
  <si>
    <t>選択情報</t>
    <rPh sb="0" eb="4">
      <t>センタクジョウホウ</t>
    </rPh>
    <phoneticPr fontId="2"/>
  </si>
  <si>
    <t>外皮性能もしくは一次エネルギー消費量の片方を仕様基準にて確認する場合は1を、両方を計算にて確認する場合は2を選んでください。</t>
    <rPh sb="0" eb="4">
      <t>ガイヒセイノウ</t>
    </rPh>
    <rPh sb="8" eb="10">
      <t>イチジ</t>
    </rPh>
    <rPh sb="15" eb="18">
      <t>ショウヒリョウ</t>
    </rPh>
    <rPh sb="19" eb="21">
      <t>カタホウ</t>
    </rPh>
    <rPh sb="22" eb="26">
      <t>シヨウキジュン</t>
    </rPh>
    <rPh sb="28" eb="30">
      <t>カクニン</t>
    </rPh>
    <rPh sb="32" eb="34">
      <t>バアイ</t>
    </rPh>
    <rPh sb="38" eb="40">
      <t>リョウホウ</t>
    </rPh>
    <rPh sb="41" eb="43">
      <t>ケイサン</t>
    </rPh>
    <rPh sb="45" eb="47">
      <t>カクニン</t>
    </rPh>
    <rPh sb="49" eb="51">
      <t>バアイ</t>
    </rPh>
    <rPh sb="54" eb="55">
      <t>エラ</t>
    </rPh>
    <phoneticPr fontId="2"/>
  </si>
  <si>
    <t>共同住宅の場合は計算方法による手数料の変動はありません。</t>
    <rPh sb="0" eb="4">
      <t>キョウドウジュウタク</t>
    </rPh>
    <rPh sb="5" eb="7">
      <t>バアイ</t>
    </rPh>
    <rPh sb="8" eb="10">
      <t>ケイサン</t>
    </rPh>
    <rPh sb="10" eb="12">
      <t>ホウホウ</t>
    </rPh>
    <rPh sb="15" eb="18">
      <t>テスウリョウ</t>
    </rPh>
    <rPh sb="19" eb="21">
      <t>ヘンドウ</t>
    </rPh>
    <phoneticPr fontId="2"/>
  </si>
  <si>
    <t>増改築で耐震診断無</t>
    <rPh sb="0" eb="3">
      <t>ゾウカイチク</t>
    </rPh>
    <rPh sb="4" eb="6">
      <t>タイシン</t>
    </rPh>
    <rPh sb="6" eb="8">
      <t>シンダン</t>
    </rPh>
    <rPh sb="8" eb="9">
      <t>ナシ</t>
    </rPh>
    <phoneticPr fontId="2"/>
  </si>
  <si>
    <t>中間・完了検査</t>
    <rPh sb="0" eb="2">
      <t>チュウカン</t>
    </rPh>
    <rPh sb="3" eb="5">
      <t>カンリョウ</t>
    </rPh>
    <rPh sb="5" eb="7">
      <t>ケンサ</t>
    </rPh>
    <phoneticPr fontId="2"/>
  </si>
  <si>
    <t>手数料額</t>
    <rPh sb="0" eb="4">
      <t>テスウリョウガク</t>
    </rPh>
    <phoneticPr fontId="2"/>
  </si>
  <si>
    <t>基本料金　確認申請</t>
    <rPh sb="0" eb="4">
      <t>キホンリョウキン</t>
    </rPh>
    <rPh sb="5" eb="9">
      <t>カクニンシンセイ</t>
    </rPh>
    <phoneticPr fontId="2"/>
  </si>
  <si>
    <t>追加料金　確認申請</t>
    <rPh sb="0" eb="4">
      <t>ツイカリョウキン</t>
    </rPh>
    <rPh sb="5" eb="9">
      <t>カクニンシンセイ</t>
    </rPh>
    <phoneticPr fontId="2"/>
  </si>
  <si>
    <t>基本料金　中間検査</t>
    <rPh sb="0" eb="4">
      <t>キホンリョウキン</t>
    </rPh>
    <rPh sb="5" eb="9">
      <t>チュウカンケンサ</t>
    </rPh>
    <phoneticPr fontId="2"/>
  </si>
  <si>
    <t>基本料金　完了検査</t>
    <rPh sb="0" eb="4">
      <t>キホンリョウキン</t>
    </rPh>
    <rPh sb="5" eb="7">
      <t>カンリョウ</t>
    </rPh>
    <rPh sb="7" eb="9">
      <t>ケンサ</t>
    </rPh>
    <phoneticPr fontId="2"/>
  </si>
  <si>
    <t>追加料金　完了検査</t>
    <rPh sb="0" eb="4">
      <t>ツイカリョウキン</t>
    </rPh>
    <rPh sb="5" eb="9">
      <t>カンリョウケンサ</t>
    </rPh>
    <phoneticPr fontId="2"/>
  </si>
  <si>
    <t>AB判定</t>
    <rPh sb="2" eb="4">
      <t>ハンテイ</t>
    </rPh>
    <phoneticPr fontId="2"/>
  </si>
  <si>
    <t>面積判定</t>
    <rPh sb="0" eb="2">
      <t>メンセキ</t>
    </rPh>
    <rPh sb="2" eb="4">
      <t>ハンテイ</t>
    </rPh>
    <phoneticPr fontId="2"/>
  </si>
  <si>
    <t>チェック判定</t>
    <rPh sb="4" eb="6">
      <t>ハンテイ</t>
    </rPh>
    <phoneticPr fontId="2"/>
  </si>
  <si>
    <t>用途判定</t>
    <rPh sb="0" eb="4">
      <t>ヨウトハンテイ</t>
    </rPh>
    <phoneticPr fontId="2"/>
  </si>
  <si>
    <t>基本料金（完了）</t>
    <rPh sb="0" eb="4">
      <t>キホンリョウキン</t>
    </rPh>
    <rPh sb="5" eb="7">
      <t>カンリョウ</t>
    </rPh>
    <phoneticPr fontId="2"/>
  </si>
  <si>
    <t>基本料金（中間）</t>
    <rPh sb="0" eb="4">
      <t>キホンリョウキン</t>
    </rPh>
    <rPh sb="5" eb="7">
      <t>チュウカン</t>
    </rPh>
    <phoneticPr fontId="2"/>
  </si>
  <si>
    <t>階数（地上）</t>
    <rPh sb="0" eb="2">
      <t>カイスウ</t>
    </rPh>
    <rPh sb="3" eb="5">
      <t>チジョウ</t>
    </rPh>
    <phoneticPr fontId="2"/>
  </si>
  <si>
    <t>確認申請で許容応力度計算を審査希望の際選択してください。当センターにて長期又は性能評価の許容応力度計算を審査している場合</t>
    <rPh sb="0" eb="4">
      <t>カクニンシンセイ</t>
    </rPh>
    <rPh sb="13" eb="17">
      <t>シンサキボウ</t>
    </rPh>
    <rPh sb="18" eb="19">
      <t>サイ</t>
    </rPh>
    <rPh sb="19" eb="21">
      <t>センタク</t>
    </rPh>
    <rPh sb="28" eb="29">
      <t>トウ</t>
    </rPh>
    <rPh sb="35" eb="38">
      <t>チョウキマタ</t>
    </rPh>
    <rPh sb="39" eb="43">
      <t>セイノウヒョウカ</t>
    </rPh>
    <rPh sb="44" eb="51">
      <t>キョヨウオウリョクドケイサン</t>
    </rPh>
    <rPh sb="52" eb="54">
      <t>シンサ</t>
    </rPh>
    <rPh sb="58" eb="60">
      <t>バアイ</t>
    </rPh>
    <phoneticPr fontId="2"/>
  </si>
  <si>
    <t>完了検査追加料金</t>
    <rPh sb="0" eb="4">
      <t>カンリョウケンサ</t>
    </rPh>
    <rPh sb="4" eb="8">
      <t>ツイカリョウキン</t>
    </rPh>
    <phoneticPr fontId="2"/>
  </si>
  <si>
    <t>一戸建ての住宅</t>
    <rPh sb="0" eb="3">
      <t>イッコダ</t>
    </rPh>
    <rPh sb="5" eb="7">
      <t>ジュウタク</t>
    </rPh>
    <phoneticPr fontId="2"/>
  </si>
  <si>
    <t>共同住宅等</t>
    <rPh sb="0" eb="4">
      <t>キョウドウジュウタク</t>
    </rPh>
    <rPh sb="4" eb="5">
      <t>トウ</t>
    </rPh>
    <phoneticPr fontId="2"/>
  </si>
  <si>
    <t>※たすき掛け</t>
    <rPh sb="4" eb="5">
      <t>ガ</t>
    </rPh>
    <phoneticPr fontId="2"/>
  </si>
  <si>
    <t>※標準計算</t>
    <rPh sb="1" eb="5">
      <t>ヒョウジュンケイサン</t>
    </rPh>
    <phoneticPr fontId="2"/>
  </si>
  <si>
    <t>用途判定</t>
    <rPh sb="0" eb="2">
      <t>ヨウト</t>
    </rPh>
    <rPh sb="2" eb="4">
      <t>ハンテイ</t>
    </rPh>
    <phoneticPr fontId="2"/>
  </si>
  <si>
    <t>方法判定</t>
    <rPh sb="0" eb="2">
      <t>ホウホウ</t>
    </rPh>
    <rPh sb="2" eb="4">
      <t>ハンテイ</t>
    </rPh>
    <phoneticPr fontId="2"/>
  </si>
  <si>
    <t>住宅型式性能認定</t>
    <phoneticPr fontId="2"/>
  </si>
  <si>
    <t>確認</t>
    <rPh sb="0" eb="2">
      <t>カクニン</t>
    </rPh>
    <phoneticPr fontId="2"/>
  </si>
  <si>
    <t>型式</t>
    <rPh sb="0" eb="2">
      <t>カタシキ</t>
    </rPh>
    <phoneticPr fontId="2"/>
  </si>
  <si>
    <t>○法6条一項区分フロー</t>
    <rPh sb="1" eb="2">
      <t>ホウ</t>
    </rPh>
    <rPh sb="3" eb="8">
      <t>ジョウイッコウクブン</t>
    </rPh>
    <phoneticPr fontId="2"/>
  </si>
  <si>
    <t>追加項目</t>
    <rPh sb="0" eb="4">
      <t>ツイカコウモク</t>
    </rPh>
    <phoneticPr fontId="2"/>
  </si>
  <si>
    <t>500㎡以内　※４戸以内</t>
    <rPh sb="4" eb="6">
      <t>イナイ</t>
    </rPh>
    <rPh sb="9" eb="10">
      <t>コ</t>
    </rPh>
    <rPh sb="10" eb="12">
      <t>イナイ</t>
    </rPh>
    <phoneticPr fontId="2"/>
  </si>
  <si>
    <t>　　〃　　　※５戸以内</t>
    <rPh sb="8" eb="9">
      <t>コ</t>
    </rPh>
    <rPh sb="9" eb="11">
      <t>イナイ</t>
    </rPh>
    <phoneticPr fontId="2"/>
  </si>
  <si>
    <t>基本料金　設計性能評価（一戸建ての住宅）</t>
    <rPh sb="0" eb="4">
      <t>キホンリョウキン</t>
    </rPh>
    <rPh sb="5" eb="11">
      <t>セッケイセイノウヒョウカ</t>
    </rPh>
    <rPh sb="12" eb="15">
      <t>イッコダ</t>
    </rPh>
    <rPh sb="17" eb="19">
      <t>ジュウタク</t>
    </rPh>
    <phoneticPr fontId="2"/>
  </si>
  <si>
    <t>区分（500㎡以内）</t>
    <rPh sb="0" eb="2">
      <t>クブン</t>
    </rPh>
    <rPh sb="7" eb="9">
      <t>イナイ</t>
    </rPh>
    <phoneticPr fontId="2"/>
  </si>
  <si>
    <t>追加料金　設計性能評価（一戸建ての住宅）</t>
    <rPh sb="0" eb="4">
      <t>ツイカリョウキン</t>
    </rPh>
    <rPh sb="5" eb="11">
      <t>セッケイセイノウヒョウカ</t>
    </rPh>
    <rPh sb="12" eb="15">
      <t>イッコダ</t>
    </rPh>
    <rPh sb="17" eb="19">
      <t>ジュウタク</t>
    </rPh>
    <phoneticPr fontId="2"/>
  </si>
  <si>
    <t>追加料金　設計性能評価（共同住宅等）</t>
    <rPh sb="12" eb="17">
      <t>キョウドウジュウタクトウ</t>
    </rPh>
    <phoneticPr fontId="2"/>
  </si>
  <si>
    <t>基本料金　長期使用構造等確認（新築）</t>
    <rPh sb="0" eb="4">
      <t>キホンリョウキン</t>
    </rPh>
    <rPh sb="5" eb="14">
      <t>チョウキシヨウコウゾウトウカクニン</t>
    </rPh>
    <rPh sb="15" eb="17">
      <t>シンチク</t>
    </rPh>
    <phoneticPr fontId="2"/>
  </si>
  <si>
    <t>基本料金　長期使用構造等確認（増改築）</t>
    <rPh sb="0" eb="4">
      <t>キホンリョウキン</t>
    </rPh>
    <rPh sb="5" eb="14">
      <t>チョウキシヨウコウゾウトウカクニン</t>
    </rPh>
    <rPh sb="15" eb="18">
      <t>ゾウカイチク</t>
    </rPh>
    <phoneticPr fontId="2"/>
  </si>
  <si>
    <t>耐震診断あり</t>
    <rPh sb="0" eb="2">
      <t>タイシン</t>
    </rPh>
    <rPh sb="2" eb="4">
      <t>シンダン</t>
    </rPh>
    <phoneticPr fontId="2"/>
  </si>
  <si>
    <t>耐震診断なし</t>
    <rPh sb="0" eb="2">
      <t>タイシン</t>
    </rPh>
    <rPh sb="2" eb="4">
      <t>シンダン</t>
    </rPh>
    <phoneticPr fontId="2"/>
  </si>
  <si>
    <t>基本料金　建設性能評価（一戸建ての住宅）</t>
    <rPh sb="0" eb="4">
      <t>キホンリョウキン</t>
    </rPh>
    <rPh sb="5" eb="7">
      <t>ケンセツ</t>
    </rPh>
    <rPh sb="7" eb="9">
      <t>セイノウ</t>
    </rPh>
    <rPh sb="9" eb="11">
      <t>ヒョウカ</t>
    </rPh>
    <rPh sb="12" eb="15">
      <t>イッコダ</t>
    </rPh>
    <rPh sb="17" eb="19">
      <t>ジュウタク</t>
    </rPh>
    <phoneticPr fontId="2"/>
  </si>
  <si>
    <t>型式住宅部分等製造者等認証</t>
    <rPh sb="0" eb="2">
      <t>カタシキ</t>
    </rPh>
    <rPh sb="2" eb="4">
      <t>ジュウタク</t>
    </rPh>
    <rPh sb="4" eb="6">
      <t>ブブン</t>
    </rPh>
    <rPh sb="6" eb="7">
      <t>トウ</t>
    </rPh>
    <rPh sb="7" eb="9">
      <t>セイゾウ</t>
    </rPh>
    <rPh sb="9" eb="10">
      <t>シャ</t>
    </rPh>
    <rPh sb="10" eb="11">
      <t>トウ</t>
    </rPh>
    <rPh sb="11" eb="13">
      <t>ニンショウ</t>
    </rPh>
    <phoneticPr fontId="2"/>
  </si>
  <si>
    <t>基本料金　設計性能評価（共同住宅等）</t>
    <rPh sb="0" eb="4">
      <t>キホンリョウキン</t>
    </rPh>
    <rPh sb="5" eb="11">
      <t>セッケイセイノウヒョウカ</t>
    </rPh>
    <rPh sb="12" eb="17">
      <t>キョウドウジュウタクトウ</t>
    </rPh>
    <phoneticPr fontId="2"/>
  </si>
  <si>
    <t>戸数判定</t>
    <rPh sb="0" eb="4">
      <t>コスウハンテイ</t>
    </rPh>
    <phoneticPr fontId="2"/>
  </si>
  <si>
    <t>申請判定</t>
    <rPh sb="0" eb="4">
      <t>シンセイハンテイ</t>
    </rPh>
    <phoneticPr fontId="2"/>
  </si>
  <si>
    <t>選択情報（共通）</t>
    <rPh sb="0" eb="4">
      <t>センタクジョウホウ</t>
    </rPh>
    <rPh sb="5" eb="7">
      <t>キョウツウ</t>
    </rPh>
    <phoneticPr fontId="2"/>
  </si>
  <si>
    <t>確認申請の有無（センターに限る、申請予定含む）</t>
    <rPh sb="0" eb="2">
      <t>カクニン</t>
    </rPh>
    <rPh sb="13" eb="14">
      <t>カギ</t>
    </rPh>
    <phoneticPr fontId="2"/>
  </si>
  <si>
    <t>診断なし</t>
    <rPh sb="0" eb="2">
      <t>シンダン</t>
    </rPh>
    <phoneticPr fontId="2"/>
  </si>
  <si>
    <t>診断あり</t>
    <rPh sb="0" eb="2">
      <t>シンダン</t>
    </rPh>
    <phoneticPr fontId="2"/>
  </si>
  <si>
    <t>基本料金　建設性能評価（共同住宅等）</t>
    <rPh sb="0" eb="4">
      <t>キホンリョウキン</t>
    </rPh>
    <rPh sb="5" eb="7">
      <t>ケンセツ</t>
    </rPh>
    <rPh sb="7" eb="9">
      <t>セイノウ</t>
    </rPh>
    <rPh sb="9" eb="11">
      <t>ヒョウカ</t>
    </rPh>
    <rPh sb="12" eb="17">
      <t>キョウドウジュウタクトウ</t>
    </rPh>
    <phoneticPr fontId="2"/>
  </si>
  <si>
    <t>一般</t>
    <phoneticPr fontId="2"/>
  </si>
  <si>
    <t>500㎡以内</t>
    <rPh sb="4" eb="6">
      <t>イナイ</t>
    </rPh>
    <phoneticPr fontId="2"/>
  </si>
  <si>
    <t>手数料額</t>
    <rPh sb="0" eb="3">
      <t>テスウリョウ</t>
    </rPh>
    <rPh sb="3" eb="4">
      <t>ガク</t>
    </rPh>
    <phoneticPr fontId="2"/>
  </si>
  <si>
    <t>長期・性能評価の申請有無（当センターに限る）</t>
    <rPh sb="0" eb="2">
      <t>チョウキ</t>
    </rPh>
    <rPh sb="3" eb="7">
      <t>セイノウヒョウカ</t>
    </rPh>
    <rPh sb="8" eb="10">
      <t>シンセイ</t>
    </rPh>
    <rPh sb="10" eb="12">
      <t>ウム</t>
    </rPh>
    <rPh sb="13" eb="14">
      <t>トウ</t>
    </rPh>
    <rPh sb="19" eb="20">
      <t>カギ</t>
    </rPh>
    <phoneticPr fontId="2"/>
  </si>
  <si>
    <t>戸数
（共同住宅等の場合）</t>
    <rPh sb="0" eb="2">
      <t>コスウ</t>
    </rPh>
    <rPh sb="4" eb="9">
      <t>キョウドウジュウタクトウ</t>
    </rPh>
    <rPh sb="10" eb="12">
      <t>バアイ</t>
    </rPh>
    <phoneticPr fontId="2"/>
  </si>
  <si>
    <t>法第68条の10第1項の認定</t>
    <phoneticPr fontId="2"/>
  </si>
  <si>
    <r>
      <t>構造計算（壁量計算）</t>
    </r>
    <r>
      <rPr>
        <sz val="11"/>
        <color theme="1"/>
        <rFont val="ＭＳ ゴシック"/>
        <family val="3"/>
        <charset val="128"/>
      </rPr>
      <t>※一戸建ての住宅以外</t>
    </r>
    <rPh sb="0" eb="2">
      <t>コウゾウ</t>
    </rPh>
    <rPh sb="2" eb="4">
      <t>ケイサン</t>
    </rPh>
    <rPh sb="5" eb="9">
      <t>ヘキリョウケイサン</t>
    </rPh>
    <rPh sb="11" eb="14">
      <t>イッコダ</t>
    </rPh>
    <rPh sb="16" eb="18">
      <t>ジュウタク</t>
    </rPh>
    <rPh sb="18" eb="20">
      <t>イガイ</t>
    </rPh>
    <phoneticPr fontId="2"/>
  </si>
  <si>
    <t>省エネ検査（省エネ適判,性能評価,長期）</t>
    <rPh sb="0" eb="1">
      <t>ショウ</t>
    </rPh>
    <rPh sb="3" eb="5">
      <t>ケンサ</t>
    </rPh>
    <rPh sb="6" eb="7">
      <t>ショウ</t>
    </rPh>
    <rPh sb="9" eb="11">
      <t>テキハン</t>
    </rPh>
    <rPh sb="12" eb="16">
      <t>セイノウヒョウカ</t>
    </rPh>
    <rPh sb="17" eb="19">
      <t>チョウキ</t>
    </rPh>
    <phoneticPr fontId="2"/>
  </si>
  <si>
    <t>更新履歴</t>
    <rPh sb="0" eb="4">
      <t>コウシンリレキ</t>
    </rPh>
    <phoneticPr fontId="2"/>
  </si>
  <si>
    <t>2025.4.3</t>
    <phoneticPr fontId="2"/>
  </si>
  <si>
    <t>不具合の修正</t>
    <rPh sb="0" eb="3">
      <t>フグアイ</t>
    </rPh>
    <rPh sb="4" eb="6">
      <t>シュウセイ</t>
    </rPh>
    <phoneticPr fontId="2"/>
  </si>
  <si>
    <t>※出力・提出は不要です。</t>
    <rPh sb="1" eb="3">
      <t>シュツリョク</t>
    </rPh>
    <rPh sb="4" eb="6">
      <t>テイシュツ</t>
    </rPh>
    <rPh sb="7" eb="9">
      <t>フヨウ</t>
    </rPh>
    <phoneticPr fontId="2"/>
  </si>
  <si>
    <t>2025.4.17</t>
    <phoneticPr fontId="2"/>
  </si>
  <si>
    <t>確認申請・完了検査</t>
    <phoneticPr fontId="2"/>
  </si>
  <si>
    <t>2025.6.19</t>
    <phoneticPr fontId="2"/>
  </si>
  <si>
    <t>機能更新</t>
    <rPh sb="0" eb="2">
      <t>キノウ</t>
    </rPh>
    <rPh sb="2" eb="4">
      <t>コウシン</t>
    </rPh>
    <phoneticPr fontId="2"/>
  </si>
  <si>
    <t>2025.9.2</t>
    <phoneticPr fontId="2"/>
  </si>
  <si>
    <t>2025.9.8</t>
    <phoneticPr fontId="2"/>
  </si>
  <si>
    <r>
      <rPr>
        <sz val="20"/>
        <color theme="0"/>
        <rFont val="ＭＳ ゴシック"/>
        <family val="3"/>
        <charset val="128"/>
      </rPr>
      <t>手数料算定ツール（一戸建ての住宅、長屋、共同住宅）</t>
    </r>
    <r>
      <rPr>
        <sz val="16"/>
        <color theme="0"/>
        <rFont val="ＭＳ ゴシック"/>
        <family val="3"/>
        <charset val="128"/>
      </rPr>
      <t xml:space="preserve">
</t>
    </r>
    <r>
      <rPr>
        <sz val="10"/>
        <color theme="0"/>
        <rFont val="ＭＳ ゴシック"/>
        <family val="3"/>
        <charset val="128"/>
      </rPr>
      <t>　　　　　　　　　　　　　　　　　　　　　　　　　　　　　　　</t>
    </r>
    <r>
      <rPr>
        <sz val="11"/>
        <color theme="0"/>
        <rFont val="ＭＳ ゴシック"/>
        <family val="3"/>
        <charset val="128"/>
      </rPr>
      <t>※建築設備、非住宅のご申請の際は手数料規則をご確認ください。</t>
    </r>
    <rPh sb="0" eb="3">
      <t>テスウリョウ</t>
    </rPh>
    <rPh sb="3" eb="5">
      <t>サンテイ</t>
    </rPh>
    <rPh sb="9" eb="12">
      <t>イッコダ</t>
    </rPh>
    <rPh sb="14" eb="16">
      <t>ジュウタク</t>
    </rPh>
    <rPh sb="17" eb="19">
      <t>ナガヤ</t>
    </rPh>
    <rPh sb="20" eb="24">
      <t>キョウドウジュウタク</t>
    </rPh>
    <rPh sb="58" eb="62">
      <t>ケンチクセツビ</t>
    </rPh>
    <rPh sb="63" eb="66">
      <t>ヒジュウタク</t>
    </rPh>
    <rPh sb="68" eb="70">
      <t>シンセイ</t>
    </rPh>
    <rPh sb="71" eb="72">
      <t>サイ</t>
    </rPh>
    <rPh sb="73" eb="78">
      <t>テスウリョウキソク</t>
    </rPh>
    <rPh sb="80" eb="82">
      <t>カクニン</t>
    </rPh>
    <phoneticPr fontId="2"/>
  </si>
  <si>
    <r>
      <rPr>
        <sz val="20"/>
        <color theme="0"/>
        <rFont val="ＭＳ ゴシック"/>
        <family val="3"/>
        <charset val="128"/>
      </rPr>
      <t>手数料算定ツール（一戸建ての住宅、長屋、共同住宅）</t>
    </r>
    <r>
      <rPr>
        <sz val="16"/>
        <color theme="0"/>
        <rFont val="ＭＳ ゴシック"/>
        <family val="3"/>
        <charset val="128"/>
      </rPr>
      <t xml:space="preserve">
</t>
    </r>
    <r>
      <rPr>
        <sz val="10"/>
        <color theme="0"/>
        <rFont val="ＭＳ ゴシック"/>
        <family val="3"/>
        <charset val="128"/>
      </rPr>
      <t>　　　　　　　　　　　　　　　　　　　　　　　　　　　　　　　　　　　　</t>
    </r>
    <r>
      <rPr>
        <sz val="11"/>
        <color theme="0"/>
        <rFont val="ＭＳ ゴシック"/>
        <family val="3"/>
        <charset val="128"/>
      </rPr>
      <t>※非住宅のご申請の際は手数料規則をご確認ください。</t>
    </r>
    <rPh sb="0" eb="3">
      <t>テスウリョウ</t>
    </rPh>
    <rPh sb="3" eb="5">
      <t>サンテイ</t>
    </rPh>
    <rPh sb="9" eb="12">
      <t>イッコダ</t>
    </rPh>
    <rPh sb="14" eb="16">
      <t>ジュウタク</t>
    </rPh>
    <rPh sb="17" eb="19">
      <t>ナガヤ</t>
    </rPh>
    <rPh sb="20" eb="24">
      <t>キョウドウジュウタク</t>
    </rPh>
    <rPh sb="63" eb="66">
      <t>ヒジュウタク</t>
    </rPh>
    <rPh sb="68" eb="70">
      <t>シンセイ</t>
    </rPh>
    <rPh sb="71" eb="72">
      <t>サイ</t>
    </rPh>
    <rPh sb="73" eb="78">
      <t>テスウリョウキソク</t>
    </rPh>
    <rPh sb="80" eb="82">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</si>
</sst>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2"/>
      <color rgb="FFFF0000"/>
      <name val="游ゴシック"/>
      <family val="3"/>
      <charset val="128"/>
      <scheme val="minor"/>
    </font>
    <font>
      <b/>
      <sz val="14"/>
      <color theme="1"/>
      <name val="游ゴシック"/>
      <family val="3"/>
      <charset val="128"/>
      <scheme val="minor"/>
    </font>
    <font>
      <b/>
      <u/>
      <sz val="12"/>
      <color theme="1"/>
      <name val="游ゴシック"/>
      <family val="3"/>
      <charset val="128"/>
      <scheme val="minor"/>
    </font>
    <font>
      <u/>
      <sz val="11"/>
      <color theme="10"/>
      <name val="游ゴシック"/>
      <family val="2"/>
      <charset val="128"/>
      <scheme val="minor"/>
    </font>
    <font>
      <sz val="12"/>
      <color indexed="81"/>
      <name val="MS P ゴシック"/>
      <family val="3"/>
      <charset val="128"/>
    </font>
    <font>
      <b/>
      <sz val="12"/>
      <color indexed="81"/>
      <name val="MS P ゴシック"/>
      <family val="3"/>
      <charset val="128"/>
    </font>
    <font>
      <sz val="10"/>
      <color theme="1"/>
      <name val="ＭＳ ゴシック"/>
      <family val="3"/>
      <charset val="128"/>
    </font>
    <font>
      <sz val="11"/>
      <color theme="1"/>
      <name val="ＭＳ ゴシック"/>
      <family val="3"/>
      <charset val="128"/>
    </font>
    <font>
      <sz val="12"/>
      <color theme="1"/>
      <name val="ＭＳ ゴシック"/>
      <family val="3"/>
      <charset val="128"/>
    </font>
    <font>
      <u/>
      <sz val="11"/>
      <color theme="10"/>
      <name val="ＭＳ ゴシック"/>
      <family val="3"/>
      <charset val="128"/>
    </font>
    <font>
      <sz val="8"/>
      <color theme="1"/>
      <name val="ＭＳ ゴシック"/>
      <family val="3"/>
      <charset val="128"/>
    </font>
    <font>
      <sz val="9"/>
      <color theme="1"/>
      <name val="ＭＳ ゴシック"/>
      <family val="3"/>
      <charset val="128"/>
    </font>
    <font>
      <sz val="12"/>
      <name val="ＭＳ ゴシック"/>
      <family val="3"/>
      <charset val="128"/>
    </font>
    <font>
      <sz val="16"/>
      <color theme="0"/>
      <name val="ＭＳ ゴシック"/>
      <family val="3"/>
      <charset val="128"/>
    </font>
    <font>
      <sz val="20"/>
      <color theme="0"/>
      <name val="ＭＳ ゴシック"/>
      <family val="3"/>
      <charset val="128"/>
    </font>
    <font>
      <sz val="10"/>
      <color theme="0"/>
      <name val="ＭＳ ゴシック"/>
      <family val="3"/>
      <charset val="128"/>
    </font>
    <font>
      <sz val="11"/>
      <color theme="0"/>
      <name val="ＭＳ ゴシック"/>
      <family val="3"/>
      <charset val="128"/>
    </font>
  </fonts>
  <fills count="11">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0"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ashDot">
        <color auto="1"/>
      </left>
      <right style="dashDot">
        <color auto="1"/>
      </right>
      <top style="dashDot">
        <color auto="1"/>
      </top>
      <bottom style="dashDot">
        <color auto="1"/>
      </bottom>
      <diagonal/>
    </border>
    <border>
      <left/>
      <right style="dashDot">
        <color auto="1"/>
      </right>
      <top style="dashDot">
        <color auto="1"/>
      </top>
      <bottom style="dashDot">
        <color auto="1"/>
      </bottom>
      <diagonal/>
    </border>
    <border>
      <left style="thin">
        <color auto="1"/>
      </left>
      <right style="dashDot">
        <color auto="1"/>
      </right>
      <top style="dashDot">
        <color auto="1"/>
      </top>
      <bottom style="dashDot">
        <color auto="1"/>
      </bottom>
      <diagonal/>
    </border>
    <border>
      <left style="thin">
        <color auto="1"/>
      </left>
      <right style="dashDot">
        <color auto="1"/>
      </right>
      <top style="dashDot">
        <color auto="1"/>
      </top>
      <bottom/>
      <diagonal/>
    </border>
    <border>
      <left style="thin">
        <color auto="1"/>
      </left>
      <right style="dashDot">
        <color auto="1"/>
      </right>
      <top/>
      <bottom style="dashDot">
        <color auto="1"/>
      </bottom>
      <diagonal/>
    </border>
    <border>
      <left style="dashDot">
        <color auto="1"/>
      </left>
      <right style="dashDot">
        <color auto="1"/>
      </right>
      <top style="dashDot">
        <color auto="1"/>
      </top>
      <bottom/>
      <diagonal/>
    </border>
    <border>
      <left style="dashDot">
        <color auto="1"/>
      </left>
      <right style="dashDot">
        <color auto="1"/>
      </right>
      <top/>
      <bottom style="dashDot">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260">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13" fillId="0" borderId="0" xfId="0" applyFont="1" applyAlignment="1">
      <alignment horizontal="left" vertical="center"/>
    </xf>
    <xf numFmtId="0" fontId="12" fillId="0" borderId="5" xfId="0" applyFont="1" applyBorder="1">
      <alignment vertical="center"/>
    </xf>
    <xf numFmtId="0" fontId="15" fillId="0" borderId="0" xfId="2" applyFont="1" applyAlignment="1" applyProtection="1">
      <alignment horizontal="left" vertical="center"/>
      <protection locked="0"/>
    </xf>
    <xf numFmtId="0" fontId="15" fillId="0" borderId="0" xfId="2" applyFont="1" applyAlignment="1" applyProtection="1">
      <alignment horizontal="left" vertical="center"/>
    </xf>
    <xf numFmtId="0" fontId="15" fillId="0" borderId="0" xfId="2" applyFont="1" applyAlignment="1" applyProtection="1">
      <alignment vertical="center"/>
    </xf>
    <xf numFmtId="0" fontId="12" fillId="0" borderId="18" xfId="0" applyFont="1" applyBorder="1" applyAlignment="1">
      <alignment horizontal="center" vertical="center"/>
    </xf>
    <xf numFmtId="0" fontId="12" fillId="0" borderId="6" xfId="0" applyFont="1" applyBorder="1">
      <alignment vertical="center"/>
    </xf>
    <xf numFmtId="0" fontId="12" fillId="0" borderId="0" xfId="0" applyFont="1" applyAlignment="1">
      <alignment horizontal="center" vertical="top"/>
    </xf>
    <xf numFmtId="38" fontId="13" fillId="4" borderId="1" xfId="1" applyFont="1" applyFill="1" applyBorder="1" applyAlignment="1" applyProtection="1">
      <alignment horizontal="centerContinuous" vertical="center"/>
    </xf>
    <xf numFmtId="0" fontId="12" fillId="0" borderId="1" xfId="0" applyFont="1" applyBorder="1" applyAlignment="1">
      <alignment horizontal="centerContinuous" vertical="center"/>
    </xf>
    <xf numFmtId="38" fontId="13" fillId="4" borderId="2" xfId="1" applyFont="1" applyFill="1" applyBorder="1" applyAlignment="1" applyProtection="1">
      <alignment vertical="center"/>
    </xf>
    <xf numFmtId="38" fontId="13" fillId="4" borderId="3" xfId="1" applyFont="1" applyFill="1" applyBorder="1" applyAlignment="1" applyProtection="1">
      <alignment vertical="center"/>
    </xf>
    <xf numFmtId="0" fontId="12" fillId="0" borderId="3" xfId="0" applyFont="1" applyBorder="1">
      <alignment vertical="center"/>
    </xf>
    <xf numFmtId="38" fontId="13" fillId="4" borderId="3" xfId="1" applyFont="1" applyFill="1" applyBorder="1" applyProtection="1">
      <alignment vertical="center"/>
    </xf>
    <xf numFmtId="38" fontId="13" fillId="4" borderId="4" xfId="1" applyFont="1" applyFill="1" applyBorder="1" applyAlignment="1" applyProtection="1">
      <alignment horizontal="right" vertical="center"/>
    </xf>
    <xf numFmtId="38" fontId="13" fillId="4" borderId="4" xfId="1" applyFont="1" applyFill="1" applyBorder="1" applyProtection="1">
      <alignment vertical="center"/>
    </xf>
    <xf numFmtId="38" fontId="13" fillId="4" borderId="0" xfId="1" applyFont="1" applyFill="1" applyBorder="1" applyAlignment="1" applyProtection="1">
      <alignment vertical="center"/>
    </xf>
    <xf numFmtId="38" fontId="13" fillId="4" borderId="0" xfId="1" applyFont="1" applyFill="1" applyBorder="1" applyProtection="1">
      <alignment vertical="center"/>
    </xf>
    <xf numFmtId="38" fontId="13" fillId="4" borderId="2" xfId="1" applyFont="1" applyFill="1" applyBorder="1" applyAlignment="1" applyProtection="1">
      <alignment horizontal="centerContinuous" vertical="center"/>
    </xf>
    <xf numFmtId="38" fontId="13" fillId="4" borderId="3" xfId="1" applyFont="1" applyFill="1" applyBorder="1" applyAlignment="1" applyProtection="1">
      <alignment horizontal="centerContinuous" vertical="center"/>
    </xf>
    <xf numFmtId="38" fontId="13" fillId="4" borderId="4" xfId="1" applyFont="1" applyFill="1" applyBorder="1" applyAlignment="1" applyProtection="1">
      <alignment vertical="center"/>
    </xf>
    <xf numFmtId="38" fontId="13" fillId="4" borderId="2" xfId="1" applyFont="1" applyFill="1" applyBorder="1" applyProtection="1">
      <alignment vertical="center"/>
    </xf>
    <xf numFmtId="0" fontId="18" fillId="0" borderId="5" xfId="0" applyFont="1" applyBorder="1">
      <alignment vertical="center"/>
    </xf>
    <xf numFmtId="0" fontId="18" fillId="0" borderId="0" xfId="0" applyFont="1">
      <alignment vertical="center"/>
    </xf>
    <xf numFmtId="0" fontId="18" fillId="0" borderId="6" xfId="0" applyFont="1" applyBorder="1">
      <alignment vertical="center"/>
    </xf>
    <xf numFmtId="0" fontId="18" fillId="0" borderId="10" xfId="0" applyFont="1" applyBorder="1">
      <alignment vertical="center"/>
    </xf>
    <xf numFmtId="0" fontId="18" fillId="0" borderId="7" xfId="0" applyFont="1" applyBorder="1">
      <alignment vertical="center"/>
    </xf>
    <xf numFmtId="0" fontId="18" fillId="0" borderId="12" xfId="0" applyFont="1" applyBorder="1">
      <alignment vertical="center"/>
    </xf>
    <xf numFmtId="38" fontId="13" fillId="4" borderId="8" xfId="1" applyFont="1" applyFill="1" applyBorder="1" applyAlignment="1" applyProtection="1">
      <alignment vertical="center"/>
    </xf>
    <xf numFmtId="38" fontId="13" fillId="4" borderId="9" xfId="1" applyFont="1" applyFill="1" applyBorder="1" applyAlignment="1" applyProtection="1">
      <alignment vertical="center"/>
    </xf>
    <xf numFmtId="38" fontId="13" fillId="4" borderId="11" xfId="1" applyFont="1" applyFill="1" applyBorder="1" applyAlignment="1" applyProtection="1">
      <alignment vertical="center"/>
    </xf>
    <xf numFmtId="38" fontId="13" fillId="4" borderId="10" xfId="1" applyFont="1" applyFill="1" applyBorder="1" applyAlignment="1" applyProtection="1">
      <alignment vertical="center"/>
    </xf>
    <xf numFmtId="38" fontId="13" fillId="4" borderId="7" xfId="1" applyFont="1" applyFill="1" applyBorder="1" applyAlignment="1" applyProtection="1">
      <alignment vertical="center"/>
    </xf>
    <xf numFmtId="38" fontId="13" fillId="4" borderId="12" xfId="1" applyFont="1" applyFill="1" applyBorder="1" applyAlignment="1" applyProtection="1">
      <alignment vertical="center"/>
    </xf>
    <xf numFmtId="38" fontId="13" fillId="4" borderId="3" xfId="1" applyFont="1" applyFill="1" applyBorder="1" applyAlignment="1" applyProtection="1">
      <alignment vertical="center" wrapText="1"/>
    </xf>
    <xf numFmtId="38" fontId="13" fillId="4" borderId="4" xfId="1" applyFont="1" applyFill="1" applyBorder="1" applyAlignment="1" applyProtection="1">
      <alignment vertical="center" wrapText="1"/>
    </xf>
    <xf numFmtId="38" fontId="13" fillId="4" borderId="4" xfId="1" applyFont="1" applyFill="1" applyBorder="1" applyAlignment="1" applyProtection="1">
      <alignment horizontal="centerContinuous" vertical="center"/>
    </xf>
    <xf numFmtId="38" fontId="13" fillId="4" borderId="1" xfId="1" applyFont="1" applyFill="1" applyBorder="1" applyAlignment="1" applyProtection="1">
      <alignment vertical="center"/>
    </xf>
    <xf numFmtId="38" fontId="13" fillId="4" borderId="0" xfId="1" applyFont="1" applyFill="1" applyProtection="1">
      <alignment vertical="center"/>
    </xf>
    <xf numFmtId="0" fontId="12" fillId="0" borderId="2" xfId="0" applyFont="1" applyBorder="1">
      <alignment vertical="center"/>
    </xf>
    <xf numFmtId="0" fontId="12" fillId="0" borderId="1" xfId="0" applyFont="1" applyBorder="1">
      <alignment vertical="center"/>
    </xf>
    <xf numFmtId="38" fontId="13" fillId="4" borderId="1" xfId="1" applyFont="1" applyFill="1" applyBorder="1" applyAlignment="1" applyProtection="1">
      <alignment vertical="center" wrapText="1"/>
    </xf>
    <xf numFmtId="0" fontId="12" fillId="0" borderId="4" xfId="0" applyFont="1" applyBorder="1">
      <alignment vertical="center"/>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0" fillId="10" borderId="0" xfId="0" applyFill="1">
      <alignment vertical="center"/>
    </xf>
    <xf numFmtId="38" fontId="13" fillId="4" borderId="2" xfId="1" applyFont="1" applyFill="1" applyBorder="1" applyAlignment="1" applyProtection="1">
      <alignment horizontal="left" vertical="center"/>
    </xf>
    <xf numFmtId="38" fontId="13" fillId="4" borderId="3" xfId="1" applyFont="1" applyFill="1" applyBorder="1" applyAlignment="1" applyProtection="1">
      <alignment horizontal="left" vertical="center"/>
    </xf>
    <xf numFmtId="38" fontId="13" fillId="4" borderId="4" xfId="1" applyFont="1" applyFill="1" applyBorder="1" applyAlignment="1" applyProtection="1">
      <alignment horizontal="left" vertical="center"/>
    </xf>
    <xf numFmtId="38" fontId="13" fillId="4" borderId="8" xfId="1" applyFont="1" applyFill="1" applyBorder="1" applyAlignment="1" applyProtection="1">
      <alignment horizontal="left" vertical="center"/>
    </xf>
    <xf numFmtId="38" fontId="13" fillId="4" borderId="9" xfId="1" applyFont="1" applyFill="1" applyBorder="1" applyAlignment="1" applyProtection="1">
      <alignment horizontal="left" vertical="center"/>
    </xf>
    <xf numFmtId="38" fontId="13" fillId="4" borderId="10" xfId="1" applyFont="1" applyFill="1" applyBorder="1" applyAlignment="1" applyProtection="1">
      <alignment horizontal="left" vertical="center"/>
    </xf>
    <xf numFmtId="38" fontId="13" fillId="4" borderId="7" xfId="1" applyFont="1" applyFill="1" applyBorder="1" applyAlignment="1" applyProtection="1">
      <alignment horizontal="left" vertical="center"/>
    </xf>
    <xf numFmtId="38" fontId="13" fillId="4" borderId="11" xfId="1" applyFont="1" applyFill="1" applyBorder="1" applyAlignment="1" applyProtection="1">
      <alignment horizontal="left" vertical="center"/>
    </xf>
    <xf numFmtId="38" fontId="13" fillId="4" borderId="12" xfId="1" applyFont="1" applyFill="1" applyBorder="1" applyAlignment="1" applyProtection="1">
      <alignment horizontal="left" vertical="center"/>
    </xf>
    <xf numFmtId="0" fontId="18" fillId="5" borderId="1"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5" borderId="11" xfId="0" applyFont="1" applyFill="1" applyBorder="1" applyAlignment="1">
      <alignment horizontal="center" vertical="center"/>
    </xf>
    <xf numFmtId="0" fontId="18" fillId="5" borderId="10"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12" xfId="0" applyFont="1" applyFill="1" applyBorder="1" applyAlignment="1">
      <alignment horizontal="center" vertical="center"/>
    </xf>
    <xf numFmtId="0" fontId="18" fillId="5" borderId="5" xfId="0" applyFont="1" applyFill="1" applyBorder="1" applyAlignment="1">
      <alignment horizontal="center" vertical="center"/>
    </xf>
    <xf numFmtId="0" fontId="18" fillId="5" borderId="0" xfId="0" applyFont="1" applyFill="1" applyAlignment="1">
      <alignment horizontal="center" vertical="center"/>
    </xf>
    <xf numFmtId="0" fontId="18" fillId="5" borderId="6" xfId="0" applyFont="1" applyFill="1" applyBorder="1" applyAlignment="1">
      <alignment horizontal="center" vertical="center"/>
    </xf>
    <xf numFmtId="0" fontId="17" fillId="3" borderId="1" xfId="0" applyFont="1" applyFill="1" applyBorder="1" applyAlignment="1">
      <alignment horizontal="center" vertical="center"/>
    </xf>
    <xf numFmtId="38" fontId="14" fillId="3" borderId="1" xfId="1" applyFont="1" applyFill="1" applyBorder="1" applyAlignment="1" applyProtection="1">
      <alignment horizontal="center" vertical="center"/>
    </xf>
    <xf numFmtId="0" fontId="14" fillId="3" borderId="1" xfId="0" applyFont="1" applyFill="1" applyBorder="1" applyAlignment="1">
      <alignment horizontal="center" vertical="center"/>
    </xf>
    <xf numFmtId="0" fontId="14" fillId="6" borderId="1" xfId="0" applyFont="1" applyFill="1" applyBorder="1" applyAlignment="1">
      <alignment horizontal="center" vertical="center"/>
    </xf>
    <xf numFmtId="38" fontId="14" fillId="6" borderId="1" xfId="0" applyNumberFormat="1" applyFont="1" applyFill="1" applyBorder="1" applyAlignment="1">
      <alignment horizontal="center" vertical="center"/>
    </xf>
    <xf numFmtId="0" fontId="14" fillId="6" borderId="1" xfId="0" applyFont="1" applyFill="1" applyBorder="1" applyAlignment="1">
      <alignment horizontal="left" vertical="center"/>
    </xf>
    <xf numFmtId="38" fontId="14" fillId="7" borderId="1" xfId="0" applyNumberFormat="1" applyFont="1" applyFill="1" applyBorder="1" applyAlignment="1">
      <alignment horizontal="center" vertical="center"/>
    </xf>
    <xf numFmtId="0" fontId="14" fillId="7" borderId="1" xfId="0" applyFont="1" applyFill="1" applyBorder="1" applyAlignment="1">
      <alignment horizontal="center" vertical="center"/>
    </xf>
    <xf numFmtId="0" fontId="14" fillId="7" borderId="1" xfId="0" applyFont="1" applyFill="1" applyBorder="1" applyAlignment="1">
      <alignment horizontal="left" vertical="center"/>
    </xf>
    <xf numFmtId="0" fontId="17" fillId="7" borderId="8" xfId="0" applyFont="1" applyFill="1" applyBorder="1" applyAlignment="1">
      <alignment horizontal="center" vertical="center"/>
    </xf>
    <xf numFmtId="0" fontId="17" fillId="7" borderId="9"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0" xfId="0" applyFont="1" applyFill="1" applyBorder="1" applyAlignment="1">
      <alignment horizontal="center" vertical="center"/>
    </xf>
    <xf numFmtId="0" fontId="17" fillId="7" borderId="7" xfId="0" applyFont="1" applyFill="1" applyBorder="1" applyAlignment="1">
      <alignment horizontal="center" vertical="center"/>
    </xf>
    <xf numFmtId="0" fontId="17" fillId="7" borderId="12" xfId="0" applyFont="1" applyFill="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2" fontId="14" fillId="9" borderId="8" xfId="0" applyNumberFormat="1" applyFont="1" applyFill="1" applyBorder="1" applyAlignment="1" applyProtection="1">
      <alignment horizontal="right" vertical="center"/>
      <protection locked="0"/>
    </xf>
    <xf numFmtId="2" fontId="14" fillId="9" borderId="9" xfId="0" applyNumberFormat="1" applyFont="1" applyFill="1" applyBorder="1" applyAlignment="1" applyProtection="1">
      <alignment horizontal="right" vertical="center"/>
      <protection locked="0"/>
    </xf>
    <xf numFmtId="2" fontId="14" fillId="9" borderId="10" xfId="0" applyNumberFormat="1" applyFont="1" applyFill="1" applyBorder="1" applyAlignment="1" applyProtection="1">
      <alignment horizontal="right" vertical="center"/>
      <protection locked="0"/>
    </xf>
    <xf numFmtId="2" fontId="14" fillId="9" borderId="7" xfId="0" applyNumberFormat="1" applyFont="1" applyFill="1" applyBorder="1" applyAlignment="1" applyProtection="1">
      <alignment horizontal="right" vertical="center"/>
      <protection locked="0"/>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1" xfId="0" applyFont="1" applyBorder="1" applyAlignment="1">
      <alignment horizontal="left" vertical="center"/>
    </xf>
    <xf numFmtId="0" fontId="14" fillId="0" borderId="10" xfId="0" applyFont="1" applyBorder="1" applyAlignment="1">
      <alignment horizontal="left" vertical="center"/>
    </xf>
    <xf numFmtId="0" fontId="14" fillId="0" borderId="7" xfId="0" applyFont="1" applyBorder="1" applyAlignment="1">
      <alignment horizontal="left" vertical="center"/>
    </xf>
    <xf numFmtId="0" fontId="14" fillId="0" borderId="12" xfId="0" applyFont="1" applyBorder="1" applyAlignment="1">
      <alignment horizontal="left" vertical="center"/>
    </xf>
    <xf numFmtId="0" fontId="12" fillId="0" borderId="9" xfId="0" applyFont="1" applyBorder="1" applyAlignment="1">
      <alignment horizontal="right"/>
    </xf>
    <xf numFmtId="0" fontId="12" fillId="0" borderId="0" xfId="0" applyFont="1" applyAlignment="1">
      <alignment horizontal="right"/>
    </xf>
    <xf numFmtId="0" fontId="14" fillId="0" borderId="8"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9" borderId="8" xfId="0" applyFont="1" applyFill="1" applyBorder="1" applyAlignment="1" applyProtection="1">
      <alignment horizontal="center" vertical="center"/>
      <protection locked="0"/>
    </xf>
    <xf numFmtId="0" fontId="14" fillId="9" borderId="11" xfId="0" applyFont="1" applyFill="1" applyBorder="1" applyAlignment="1" applyProtection="1">
      <alignment horizontal="center" vertical="center"/>
      <protection locked="0"/>
    </xf>
    <xf numFmtId="0" fontId="14" fillId="9" borderId="10" xfId="0" applyFont="1" applyFill="1" applyBorder="1" applyAlignment="1" applyProtection="1">
      <alignment horizontal="center" vertical="center"/>
      <protection locked="0"/>
    </xf>
    <xf numFmtId="0" fontId="14" fillId="9" borderId="12" xfId="0" applyFont="1" applyFill="1" applyBorder="1" applyAlignment="1" applyProtection="1">
      <alignment horizontal="center" vertical="center"/>
      <protection locked="0"/>
    </xf>
    <xf numFmtId="0" fontId="12" fillId="0" borderId="8" xfId="0" applyFont="1" applyBorder="1" applyAlignment="1">
      <alignment horizontal="left" vertical="center" wrapText="1"/>
    </xf>
    <xf numFmtId="0" fontId="12" fillId="0" borderId="9" xfId="0" applyFont="1" applyBorder="1" applyAlignment="1">
      <alignment horizontal="left" vertical="center"/>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12" fillId="0" borderId="7" xfId="0" applyFont="1" applyBorder="1" applyAlignment="1">
      <alignment horizontal="left" vertical="center"/>
    </xf>
    <xf numFmtId="0" fontId="12" fillId="0" borderId="12"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11" xfId="0" applyFont="1" applyBorder="1" applyAlignment="1">
      <alignment horizontal="left" vertical="center"/>
    </xf>
    <xf numFmtId="0" fontId="17" fillId="0" borderId="10" xfId="0" applyFont="1" applyBorder="1" applyAlignment="1">
      <alignment horizontal="left" vertical="center"/>
    </xf>
    <xf numFmtId="0" fontId="17" fillId="0" borderId="7" xfId="0" applyFont="1" applyBorder="1" applyAlignment="1">
      <alignment horizontal="left" vertical="center"/>
    </xf>
    <xf numFmtId="0" fontId="17" fillId="0" borderId="12" xfId="0" applyFont="1" applyBorder="1" applyAlignment="1">
      <alignment horizontal="left" vertical="center"/>
    </xf>
    <xf numFmtId="0" fontId="14" fillId="9" borderId="8" xfId="0" applyFont="1" applyFill="1" applyBorder="1" applyAlignment="1" applyProtection="1">
      <alignment horizontal="left" vertical="center"/>
      <protection locked="0"/>
    </xf>
    <xf numFmtId="0" fontId="14" fillId="9" borderId="9" xfId="0" applyFont="1" applyFill="1" applyBorder="1" applyAlignment="1" applyProtection="1">
      <alignment horizontal="left" vertical="center"/>
      <protection locked="0"/>
    </xf>
    <xf numFmtId="0" fontId="14" fillId="9" borderId="11" xfId="0" applyFont="1" applyFill="1" applyBorder="1" applyAlignment="1" applyProtection="1">
      <alignment horizontal="left" vertical="center"/>
      <protection locked="0"/>
    </xf>
    <xf numFmtId="0" fontId="14" fillId="9" borderId="10" xfId="0" applyFont="1" applyFill="1" applyBorder="1" applyAlignment="1" applyProtection="1">
      <alignment horizontal="left" vertical="center"/>
      <protection locked="0"/>
    </xf>
    <xf numFmtId="0" fontId="14" fillId="9" borderId="7" xfId="0" applyFont="1" applyFill="1" applyBorder="1" applyAlignment="1" applyProtection="1">
      <alignment horizontal="left" vertical="center"/>
      <protection locked="0"/>
    </xf>
    <xf numFmtId="0" fontId="14" fillId="9" borderId="12" xfId="0" applyFont="1" applyFill="1" applyBorder="1" applyAlignment="1" applyProtection="1">
      <alignment horizontal="left" vertical="center"/>
      <protection locked="0"/>
    </xf>
    <xf numFmtId="0" fontId="14" fillId="9" borderId="8" xfId="0" applyFont="1" applyFill="1" applyBorder="1" applyAlignment="1" applyProtection="1">
      <alignment horizontal="right" vertical="center"/>
      <protection locked="0"/>
    </xf>
    <xf numFmtId="0" fontId="14" fillId="9" borderId="9" xfId="0" applyFont="1" applyFill="1" applyBorder="1" applyAlignment="1" applyProtection="1">
      <alignment horizontal="right" vertical="center"/>
      <protection locked="0"/>
    </xf>
    <xf numFmtId="0" fontId="14" fillId="9" borderId="10" xfId="0" applyFont="1" applyFill="1" applyBorder="1" applyAlignment="1" applyProtection="1">
      <alignment horizontal="right" vertical="center"/>
      <protection locked="0"/>
    </xf>
    <xf numFmtId="0" fontId="14" fillId="9" borderId="7" xfId="0" applyFont="1" applyFill="1" applyBorder="1" applyAlignment="1" applyProtection="1">
      <alignment horizontal="right" vertical="center"/>
      <protection locked="0"/>
    </xf>
    <xf numFmtId="0" fontId="14" fillId="9" borderId="9" xfId="0" applyFont="1" applyFill="1" applyBorder="1" applyAlignment="1" applyProtection="1">
      <alignment horizontal="center" vertical="center"/>
      <protection locked="0"/>
    </xf>
    <xf numFmtId="0" fontId="14" fillId="9" borderId="7" xfId="0" applyFont="1" applyFill="1" applyBorder="1" applyAlignment="1" applyProtection="1">
      <alignment horizontal="center" vertical="center"/>
      <protection locked="0"/>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11" xfId="0" applyFont="1" applyBorder="1" applyAlignment="1">
      <alignment horizontal="left" vertical="center" wrapText="1"/>
    </xf>
    <xf numFmtId="0" fontId="17" fillId="0" borderId="10" xfId="0" applyFont="1" applyBorder="1" applyAlignment="1">
      <alignment horizontal="left" vertical="center" wrapText="1"/>
    </xf>
    <xf numFmtId="0" fontId="17" fillId="0" borderId="7" xfId="0" applyFont="1" applyBorder="1" applyAlignment="1">
      <alignment horizontal="left" vertical="center" wrapText="1"/>
    </xf>
    <xf numFmtId="0" fontId="17" fillId="0" borderId="12" xfId="0" applyFont="1" applyBorder="1" applyAlignment="1">
      <alignment horizontal="left" vertical="center" wrapText="1"/>
    </xf>
    <xf numFmtId="0" fontId="14" fillId="0" borderId="7"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0" xfId="0" applyFont="1" applyFill="1" applyAlignment="1">
      <alignment horizontal="center" vertical="center"/>
    </xf>
    <xf numFmtId="0" fontId="19" fillId="2" borderId="6"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12" xfId="0" applyFont="1" applyFill="1" applyBorder="1" applyAlignment="1">
      <alignment horizontal="center" vertical="center"/>
    </xf>
    <xf numFmtId="0" fontId="14" fillId="0" borderId="15" xfId="0" applyFont="1" applyBorder="1" applyAlignment="1">
      <alignment horizontal="center"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6" xfId="0" applyFont="1" applyBorder="1" applyAlignment="1">
      <alignment horizontal="left" vertical="center"/>
    </xf>
    <xf numFmtId="0" fontId="12" fillId="9" borderId="8" xfId="0" applyFont="1" applyFill="1" applyBorder="1" applyAlignment="1" applyProtection="1">
      <alignment horizontal="left" vertical="center" wrapText="1"/>
      <protection locked="0"/>
    </xf>
    <xf numFmtId="0" fontId="12" fillId="9" borderId="9" xfId="0" applyFont="1" applyFill="1" applyBorder="1" applyAlignment="1" applyProtection="1">
      <alignment horizontal="left" vertical="center" wrapText="1"/>
      <protection locked="0"/>
    </xf>
    <xf numFmtId="0" fontId="12" fillId="9" borderId="11" xfId="0" applyFont="1" applyFill="1" applyBorder="1" applyAlignment="1" applyProtection="1">
      <alignment horizontal="left" vertical="center" wrapText="1"/>
      <protection locked="0"/>
    </xf>
    <xf numFmtId="0" fontId="12" fillId="9" borderId="5" xfId="0" applyFont="1" applyFill="1" applyBorder="1" applyAlignment="1" applyProtection="1">
      <alignment horizontal="left" vertical="center" wrapText="1"/>
      <protection locked="0"/>
    </xf>
    <xf numFmtId="0" fontId="12" fillId="9" borderId="0" xfId="0" applyFont="1" applyFill="1" applyAlignment="1" applyProtection="1">
      <alignment horizontal="left" vertical="center" wrapText="1"/>
      <protection locked="0"/>
    </xf>
    <xf numFmtId="0" fontId="12" fillId="9" borderId="6" xfId="0" applyFont="1" applyFill="1" applyBorder="1" applyAlignment="1" applyProtection="1">
      <alignment horizontal="left" vertical="center" wrapText="1"/>
      <protection locked="0"/>
    </xf>
    <xf numFmtId="0" fontId="12" fillId="9" borderId="10" xfId="0" applyFont="1" applyFill="1" applyBorder="1" applyAlignment="1" applyProtection="1">
      <alignment horizontal="left" vertical="center" wrapText="1"/>
      <protection locked="0"/>
    </xf>
    <xf numFmtId="0" fontId="12" fillId="9" borderId="7" xfId="0" applyFont="1" applyFill="1" applyBorder="1" applyAlignment="1" applyProtection="1">
      <alignment horizontal="left" vertical="center" wrapText="1"/>
      <protection locked="0"/>
    </xf>
    <xf numFmtId="0" fontId="12" fillId="9" borderId="12" xfId="0" applyFont="1" applyFill="1" applyBorder="1" applyAlignment="1" applyProtection="1">
      <alignment horizontal="left" vertical="center" wrapText="1"/>
      <protection locked="0"/>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11" xfId="0" applyFont="1" applyBorder="1" applyAlignment="1">
      <alignment horizontal="left" vertical="center" wrapText="1"/>
    </xf>
    <xf numFmtId="0" fontId="16" fillId="0" borderId="10" xfId="0" applyFont="1" applyBorder="1" applyAlignment="1">
      <alignment horizontal="left" vertical="center" wrapText="1"/>
    </xf>
    <xf numFmtId="0" fontId="16" fillId="0" borderId="7" xfId="0" applyFont="1" applyBorder="1" applyAlignment="1">
      <alignment horizontal="left" vertical="center" wrapText="1"/>
    </xf>
    <xf numFmtId="0" fontId="16" fillId="0" borderId="12" xfId="0" applyFont="1" applyBorder="1" applyAlignment="1">
      <alignment horizontal="left"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7" xfId="0" applyFont="1" applyBorder="1" applyAlignment="1">
      <alignment horizontal="center" vertical="center"/>
    </xf>
    <xf numFmtId="0" fontId="12" fillId="0" borderId="12" xfId="0" applyFont="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0" xfId="0" applyFont="1" applyFill="1" applyAlignment="1">
      <alignment horizontal="center" vertical="center"/>
    </xf>
    <xf numFmtId="0" fontId="14" fillId="3" borderId="6"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12" xfId="0" applyFont="1" applyFill="1" applyBorder="1" applyAlignment="1">
      <alignment horizontal="center" vertical="center"/>
    </xf>
    <xf numFmtId="38" fontId="14" fillId="3" borderId="8" xfId="1" applyFont="1" applyFill="1" applyBorder="1" applyAlignment="1" applyProtection="1">
      <alignment horizontal="center" vertical="center"/>
    </xf>
    <xf numFmtId="38" fontId="14" fillId="3" borderId="9" xfId="1" applyFont="1" applyFill="1" applyBorder="1" applyAlignment="1" applyProtection="1">
      <alignment horizontal="center" vertical="center"/>
    </xf>
    <xf numFmtId="38" fontId="14" fillId="3" borderId="11" xfId="1" applyFont="1" applyFill="1" applyBorder="1" applyAlignment="1" applyProtection="1">
      <alignment horizontal="center" vertical="center"/>
    </xf>
    <xf numFmtId="38" fontId="14" fillId="3" borderId="5" xfId="1" applyFont="1" applyFill="1" applyBorder="1" applyAlignment="1" applyProtection="1">
      <alignment horizontal="center" vertical="center"/>
    </xf>
    <xf numFmtId="38" fontId="14" fillId="3" borderId="0" xfId="1" applyFont="1" applyFill="1" applyBorder="1" applyAlignment="1" applyProtection="1">
      <alignment horizontal="center" vertical="center"/>
    </xf>
    <xf numFmtId="38" fontId="14" fillId="3" borderId="6" xfId="1" applyFont="1" applyFill="1" applyBorder="1" applyAlignment="1" applyProtection="1">
      <alignment horizontal="center" vertical="center"/>
    </xf>
    <xf numFmtId="38" fontId="14" fillId="3" borderId="10" xfId="1" applyFont="1" applyFill="1" applyBorder="1" applyAlignment="1" applyProtection="1">
      <alignment horizontal="center" vertical="center"/>
    </xf>
    <xf numFmtId="38" fontId="14" fillId="3" borderId="7" xfId="1" applyFont="1" applyFill="1" applyBorder="1" applyAlignment="1" applyProtection="1">
      <alignment horizontal="center" vertical="center"/>
    </xf>
    <xf numFmtId="38" fontId="14" fillId="3" borderId="12" xfId="1" applyFont="1" applyFill="1" applyBorder="1" applyAlignment="1" applyProtection="1">
      <alignment horizontal="center" vertical="center"/>
    </xf>
    <xf numFmtId="0" fontId="3" fillId="0" borderId="0" xfId="0" applyFont="1" applyAlignment="1">
      <alignment horizontal="left"/>
    </xf>
    <xf numFmtId="0" fontId="14" fillId="0" borderId="8"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9" fillId="8" borderId="8" xfId="0" applyFont="1" applyFill="1" applyBorder="1" applyAlignment="1">
      <alignment horizontal="center" vertical="center" wrapText="1"/>
    </xf>
    <xf numFmtId="0" fontId="19" fillId="8" borderId="9" xfId="0" applyFont="1" applyFill="1" applyBorder="1" applyAlignment="1">
      <alignment horizontal="center" vertical="center"/>
    </xf>
    <xf numFmtId="0" fontId="19" fillId="8" borderId="11" xfId="0" applyFont="1" applyFill="1" applyBorder="1" applyAlignment="1">
      <alignment horizontal="center" vertical="center"/>
    </xf>
    <xf numFmtId="0" fontId="19" fillId="8" borderId="5" xfId="0" applyFont="1" applyFill="1" applyBorder="1" applyAlignment="1">
      <alignment horizontal="center" vertical="center" wrapText="1"/>
    </xf>
    <xf numFmtId="0" fontId="19" fillId="8" borderId="0" xfId="0" applyFont="1" applyFill="1" applyAlignment="1">
      <alignment horizontal="center" vertical="center"/>
    </xf>
    <xf numFmtId="0" fontId="19" fillId="8" borderId="6" xfId="0" applyFont="1" applyFill="1" applyBorder="1" applyAlignment="1">
      <alignment horizontal="center" vertical="center"/>
    </xf>
    <xf numFmtId="0" fontId="19" fillId="8" borderId="5" xfId="0" applyFont="1" applyFill="1" applyBorder="1" applyAlignment="1">
      <alignment horizontal="center" vertical="center"/>
    </xf>
    <xf numFmtId="0" fontId="19" fillId="8" borderId="10" xfId="0" applyFont="1" applyFill="1" applyBorder="1" applyAlignment="1">
      <alignment horizontal="center" vertical="center"/>
    </xf>
    <xf numFmtId="0" fontId="19" fillId="8" borderId="7" xfId="0" applyFont="1" applyFill="1" applyBorder="1" applyAlignment="1">
      <alignment horizontal="center" vertical="center"/>
    </xf>
    <xf numFmtId="0" fontId="19" fillId="8" borderId="12" xfId="0" applyFont="1" applyFill="1" applyBorder="1" applyAlignment="1">
      <alignment horizontal="center" vertical="center"/>
    </xf>
    <xf numFmtId="0" fontId="14" fillId="0" borderId="9" xfId="0" applyFont="1" applyBorder="1" applyAlignment="1">
      <alignment horizontal="center" vertical="center"/>
    </xf>
    <xf numFmtId="0" fontId="14" fillId="0" borderId="7" xfId="0" applyFont="1" applyBorder="1" applyAlignment="1">
      <alignment horizontal="center" vertical="center"/>
    </xf>
    <xf numFmtId="0" fontId="15" fillId="0" borderId="0" xfId="2" applyFont="1" applyAlignment="1" applyProtection="1">
      <alignment horizontal="left"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0" xfId="0" applyFont="1" applyFill="1" applyAlignment="1">
      <alignment horizontal="center" vertical="center"/>
    </xf>
    <xf numFmtId="0" fontId="14" fillId="6" borderId="6"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12" xfId="0" applyFont="1" applyFill="1" applyBorder="1" applyAlignment="1">
      <alignment horizontal="center" vertical="center"/>
    </xf>
    <xf numFmtId="0" fontId="14" fillId="7" borderId="8" xfId="0" applyFont="1" applyFill="1" applyBorder="1" applyAlignment="1">
      <alignment horizontal="center" vertical="center"/>
    </xf>
    <xf numFmtId="0" fontId="14" fillId="7" borderId="9" xfId="0" applyFont="1" applyFill="1" applyBorder="1" applyAlignment="1">
      <alignment horizontal="center" vertical="center"/>
    </xf>
    <xf numFmtId="0" fontId="14" fillId="7" borderId="11" xfId="0" applyFont="1" applyFill="1" applyBorder="1" applyAlignment="1">
      <alignment horizontal="center" vertical="center"/>
    </xf>
    <xf numFmtId="0" fontId="14" fillId="7" borderId="5" xfId="0" applyFont="1" applyFill="1" applyBorder="1" applyAlignment="1">
      <alignment horizontal="center" vertical="center"/>
    </xf>
    <xf numFmtId="0" fontId="14" fillId="7" borderId="0" xfId="0" applyFont="1" applyFill="1" applyAlignment="1">
      <alignment horizontal="center" vertical="center"/>
    </xf>
    <xf numFmtId="0" fontId="14" fillId="7" borderId="6" xfId="0" applyFont="1" applyFill="1" applyBorder="1" applyAlignment="1">
      <alignment horizontal="center" vertical="center"/>
    </xf>
    <xf numFmtId="0" fontId="14" fillId="7" borderId="10" xfId="0" applyFont="1" applyFill="1" applyBorder="1" applyAlignment="1">
      <alignment horizontal="center" vertical="center"/>
    </xf>
    <xf numFmtId="0" fontId="14" fillId="7" borderId="7" xfId="0" applyFont="1" applyFill="1" applyBorder="1" applyAlignment="1">
      <alignment horizontal="center" vertical="center"/>
    </xf>
    <xf numFmtId="0" fontId="14" fillId="7" borderId="12" xfId="0" applyFont="1" applyFill="1" applyBorder="1" applyAlignment="1">
      <alignment horizontal="center" vertical="center"/>
    </xf>
    <xf numFmtId="0" fontId="15" fillId="0" borderId="0" xfId="2" applyFont="1" applyAlignment="1" applyProtection="1">
      <alignment horizontal="left" vertical="center"/>
      <protection locked="0"/>
    </xf>
    <xf numFmtId="0" fontId="17" fillId="7" borderId="1" xfId="0" applyFont="1" applyFill="1" applyBorder="1" applyAlignment="1">
      <alignment horizontal="center" vertical="center"/>
    </xf>
    <xf numFmtId="38" fontId="14" fillId="6" borderId="8" xfId="0" applyNumberFormat="1" applyFont="1" applyFill="1" applyBorder="1" applyAlignment="1">
      <alignment horizontal="center" vertical="center"/>
    </xf>
    <xf numFmtId="38" fontId="14" fillId="6" borderId="9" xfId="0" applyNumberFormat="1" applyFont="1" applyFill="1" applyBorder="1" applyAlignment="1">
      <alignment horizontal="center" vertical="center"/>
    </xf>
    <xf numFmtId="38" fontId="14" fillId="6" borderId="11" xfId="0" applyNumberFormat="1" applyFont="1" applyFill="1" applyBorder="1" applyAlignment="1">
      <alignment horizontal="center" vertical="center"/>
    </xf>
    <xf numFmtId="38" fontId="14" fillId="6" borderId="5" xfId="0" applyNumberFormat="1" applyFont="1" applyFill="1" applyBorder="1" applyAlignment="1">
      <alignment horizontal="center" vertical="center"/>
    </xf>
    <xf numFmtId="38" fontId="14" fillId="6" borderId="0" xfId="0" applyNumberFormat="1" applyFont="1" applyFill="1" applyAlignment="1">
      <alignment horizontal="center" vertical="center"/>
    </xf>
    <xf numFmtId="38" fontId="14" fillId="6" borderId="6" xfId="0" applyNumberFormat="1" applyFont="1" applyFill="1" applyBorder="1" applyAlignment="1">
      <alignment horizontal="center" vertical="center"/>
    </xf>
    <xf numFmtId="38" fontId="14" fillId="6" borderId="10" xfId="0" applyNumberFormat="1" applyFont="1" applyFill="1" applyBorder="1" applyAlignment="1">
      <alignment horizontal="center" vertical="center"/>
    </xf>
    <xf numFmtId="38" fontId="14" fillId="6" borderId="7" xfId="0" applyNumberFormat="1" applyFont="1" applyFill="1" applyBorder="1" applyAlignment="1">
      <alignment horizontal="center" vertical="center"/>
    </xf>
    <xf numFmtId="38" fontId="14" fillId="6" borderId="12" xfId="0" applyNumberFormat="1" applyFont="1" applyFill="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1" xfId="0" applyFont="1" applyBorder="1" applyAlignment="1">
      <alignment horizontal="left" vertical="center"/>
    </xf>
    <xf numFmtId="0" fontId="13" fillId="0" borderId="10" xfId="0" applyFont="1" applyBorder="1" applyAlignment="1">
      <alignment horizontal="left" vertical="center"/>
    </xf>
    <xf numFmtId="0" fontId="13" fillId="0" borderId="7" xfId="0" applyFont="1" applyBorder="1" applyAlignment="1">
      <alignment horizontal="left" vertical="center"/>
    </xf>
    <xf numFmtId="0" fontId="13" fillId="0" borderId="12" xfId="0" applyFont="1" applyBorder="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38</xdr:col>
      <xdr:colOff>0</xdr:colOff>
      <xdr:row>19</xdr:row>
      <xdr:rowOff>0</xdr:rowOff>
    </xdr:from>
    <xdr:to>
      <xdr:col>54</xdr:col>
      <xdr:colOff>292772</xdr:colOff>
      <xdr:row>36</xdr:row>
      <xdr:rowOff>69850</xdr:rowOff>
    </xdr:to>
    <xdr:pic>
      <xdr:nvPicPr>
        <xdr:cNvPr id="2" name="図 1">
          <a:extLst>
            <a:ext uri="{FF2B5EF4-FFF2-40B4-BE49-F238E27FC236}">
              <a16:creationId xmlns:a16="http://schemas.microsoft.com/office/drawing/2014/main" id="{EECF42E7-46EC-595C-D6A7-21DCDE3D4A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1941" y="3619500"/>
          <a:ext cx="5850890" cy="33083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33617</xdr:rowOff>
    </xdr:from>
    <xdr:to>
      <xdr:col>14</xdr:col>
      <xdr:colOff>324971</xdr:colOff>
      <xdr:row>27</xdr:row>
      <xdr:rowOff>67235</xdr:rowOff>
    </xdr:to>
    <xdr:pic>
      <xdr:nvPicPr>
        <xdr:cNvPr id="2" name="図 1">
          <a:extLst>
            <a:ext uri="{FF2B5EF4-FFF2-40B4-BE49-F238E27FC236}">
              <a16:creationId xmlns:a16="http://schemas.microsoft.com/office/drawing/2014/main" id="{BDEC6D3F-B05C-436A-80AD-EC54CC007B61}"/>
            </a:ext>
          </a:extLst>
        </xdr:cNvPr>
        <xdr:cNvPicPr>
          <a:picLocks noChangeAspect="1"/>
        </xdr:cNvPicPr>
      </xdr:nvPicPr>
      <xdr:blipFill rotWithShape="1">
        <a:blip xmlns:r="http://schemas.openxmlformats.org/officeDocument/2006/relationships" r:embed="rId1"/>
        <a:srcRect l="977" t="905" r="1653" b="757"/>
        <a:stretch/>
      </xdr:blipFill>
      <xdr:spPr>
        <a:xfrm>
          <a:off x="0" y="33617"/>
          <a:ext cx="9894795" cy="6880412"/>
        </a:xfrm>
        <a:prstGeom prst="rect">
          <a:avLst/>
        </a:prstGeom>
      </xdr:spPr>
    </xdr:pic>
    <xdr:clientData/>
  </xdr:twoCellAnchor>
  <xdr:twoCellAnchor editAs="oneCell">
    <xdr:from>
      <xdr:col>14</xdr:col>
      <xdr:colOff>347383</xdr:colOff>
      <xdr:row>0</xdr:row>
      <xdr:rowOff>0</xdr:rowOff>
    </xdr:from>
    <xdr:to>
      <xdr:col>28</xdr:col>
      <xdr:colOff>582706</xdr:colOff>
      <xdr:row>26</xdr:row>
      <xdr:rowOff>235323</xdr:rowOff>
    </xdr:to>
    <xdr:pic>
      <xdr:nvPicPr>
        <xdr:cNvPr id="3" name="図 2">
          <a:extLst>
            <a:ext uri="{FF2B5EF4-FFF2-40B4-BE49-F238E27FC236}">
              <a16:creationId xmlns:a16="http://schemas.microsoft.com/office/drawing/2014/main" id="{87E14B43-3E5B-4968-988C-055FA7785B66}"/>
            </a:ext>
          </a:extLst>
        </xdr:cNvPr>
        <xdr:cNvPicPr>
          <a:picLocks noChangeAspect="1"/>
        </xdr:cNvPicPr>
      </xdr:nvPicPr>
      <xdr:blipFill rotWithShape="1">
        <a:blip xmlns:r="http://schemas.openxmlformats.org/officeDocument/2006/relationships" r:embed="rId2"/>
        <a:srcRect l="1624" t="280" r="1241" b="1711"/>
        <a:stretch/>
      </xdr:blipFill>
      <xdr:spPr>
        <a:xfrm>
          <a:off x="9948583" y="0"/>
          <a:ext cx="9836523" cy="6864723"/>
        </a:xfrm>
        <a:prstGeom prst="rect">
          <a:avLst/>
        </a:prstGeom>
      </xdr:spPr>
    </xdr:pic>
    <xdr:clientData/>
  </xdr:twoCellAnchor>
  <xdr:twoCellAnchor>
    <xdr:from>
      <xdr:col>0</xdr:col>
      <xdr:colOff>268940</xdr:colOff>
      <xdr:row>13</xdr:row>
      <xdr:rowOff>67235</xdr:rowOff>
    </xdr:from>
    <xdr:to>
      <xdr:col>14</xdr:col>
      <xdr:colOff>313763</xdr:colOff>
      <xdr:row>16</xdr:row>
      <xdr:rowOff>201705</xdr:rowOff>
    </xdr:to>
    <xdr:sp macro="" textlink="">
      <xdr:nvSpPr>
        <xdr:cNvPr id="4" name="正方形/長方形 3">
          <a:extLst>
            <a:ext uri="{FF2B5EF4-FFF2-40B4-BE49-F238E27FC236}">
              <a16:creationId xmlns:a16="http://schemas.microsoft.com/office/drawing/2014/main" id="{C4EB80AB-A8C9-E190-2117-E50CED883791}"/>
            </a:ext>
          </a:extLst>
        </xdr:cNvPr>
        <xdr:cNvSpPr/>
      </xdr:nvSpPr>
      <xdr:spPr>
        <a:xfrm>
          <a:off x="268940" y="3406588"/>
          <a:ext cx="9614647" cy="930088"/>
        </a:xfrm>
        <a:prstGeom prst="rect">
          <a:avLst/>
        </a:prstGeom>
        <a:noFill/>
        <a:ln w="762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623046</xdr:colOff>
      <xdr:row>7</xdr:row>
      <xdr:rowOff>118782</xdr:rowOff>
    </xdr:from>
    <xdr:to>
      <xdr:col>28</xdr:col>
      <xdr:colOff>347383</xdr:colOff>
      <xdr:row>21</xdr:row>
      <xdr:rowOff>212911</xdr:rowOff>
    </xdr:to>
    <xdr:sp macro="" textlink="">
      <xdr:nvSpPr>
        <xdr:cNvPr id="6" name="正方形/長方形 5">
          <a:extLst>
            <a:ext uri="{FF2B5EF4-FFF2-40B4-BE49-F238E27FC236}">
              <a16:creationId xmlns:a16="http://schemas.microsoft.com/office/drawing/2014/main" id="{576D657B-1D3F-4EDC-B1FD-109F5F01B806}"/>
            </a:ext>
          </a:extLst>
        </xdr:cNvPr>
        <xdr:cNvSpPr/>
      </xdr:nvSpPr>
      <xdr:spPr>
        <a:xfrm>
          <a:off x="10192870" y="1922929"/>
          <a:ext cx="9294160" cy="3657600"/>
        </a:xfrm>
        <a:prstGeom prst="rect">
          <a:avLst/>
        </a:prstGeom>
        <a:noFill/>
        <a:ln w="762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324971</xdr:colOff>
      <xdr:row>16</xdr:row>
      <xdr:rowOff>224117</xdr:rowOff>
    </xdr:from>
    <xdr:to>
      <xdr:col>28</xdr:col>
      <xdr:colOff>313765</xdr:colOff>
      <xdr:row>20</xdr:row>
      <xdr:rowOff>78441</xdr:rowOff>
    </xdr:to>
    <xdr:sp macro="" textlink="">
      <xdr:nvSpPr>
        <xdr:cNvPr id="7" name="テキスト ボックス 6">
          <a:extLst>
            <a:ext uri="{FF2B5EF4-FFF2-40B4-BE49-F238E27FC236}">
              <a16:creationId xmlns:a16="http://schemas.microsoft.com/office/drawing/2014/main" id="{B1907D82-0B7E-B36A-0B3C-06241E4F6697}"/>
            </a:ext>
          </a:extLst>
        </xdr:cNvPr>
        <xdr:cNvSpPr txBox="1"/>
      </xdr:nvSpPr>
      <xdr:spPr>
        <a:xfrm>
          <a:off x="14679706" y="4359088"/>
          <a:ext cx="4773706" cy="840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完了検査時に確認する必要があります。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lit.go.jp/jutakukentiku/jutakukentiku_house_fr_000061.html" TargetMode="External"/><Relationship Id="rId1" Type="http://schemas.openxmlformats.org/officeDocument/2006/relationships/hyperlink" Target="https://www.mlit.go.jp/jutakukentiku/jutakukentiku_house_fr_000061.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mlit.go.jp/common/001852347.pdf"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0F967-C9C1-46E7-9B7F-E53389D235BB}">
  <dimension ref="A1:BE74"/>
  <sheetViews>
    <sheetView tabSelected="1" view="pageBreakPreview" topLeftCell="A4" zoomScaleNormal="100" zoomScaleSheetLayoutView="100" workbookViewId="0">
      <selection activeCell="D57" sqref="D57:X58"/>
    </sheetView>
  </sheetViews>
  <sheetFormatPr defaultColWidth="4.625" defaultRowHeight="15" customHeight="1"/>
  <cols>
    <col min="1" max="22" width="4.625" style="6"/>
    <col min="23" max="23" width="4.75" style="6" customWidth="1"/>
    <col min="24" max="24" width="4.625" style="6"/>
    <col min="25" max="25" width="4.625" style="6" customWidth="1"/>
    <col min="26" max="32" width="4.625" style="6" hidden="1" customWidth="1"/>
    <col min="33" max="33" width="9.625" style="6" hidden="1" customWidth="1"/>
    <col min="34" max="34" width="4.625" style="6" hidden="1" customWidth="1"/>
    <col min="35" max="35" width="11.125" style="7" hidden="1" customWidth="1"/>
    <col min="36" max="36" width="8.25" style="7" hidden="1" customWidth="1"/>
    <col min="37" max="37" width="7.375" style="7" hidden="1" customWidth="1"/>
    <col min="38" max="38" width="4.625" style="6" customWidth="1"/>
    <col min="39" max="39" width="4.625" style="8"/>
    <col min="40" max="16384" width="4.625" style="6"/>
  </cols>
  <sheetData>
    <row r="1" spans="1:44" ht="15" customHeight="1">
      <c r="A1" s="148" t="s">
        <v>171</v>
      </c>
      <c r="B1" s="149"/>
      <c r="C1" s="149"/>
      <c r="D1" s="149"/>
      <c r="E1" s="149"/>
      <c r="F1" s="149"/>
      <c r="G1" s="149"/>
      <c r="H1" s="149"/>
      <c r="I1" s="149"/>
      <c r="J1" s="149"/>
      <c r="K1" s="149"/>
      <c r="L1" s="149"/>
      <c r="M1" s="149"/>
      <c r="N1" s="149"/>
      <c r="O1" s="149"/>
      <c r="P1" s="149"/>
      <c r="Q1" s="149"/>
      <c r="R1" s="149"/>
      <c r="S1" s="149"/>
      <c r="T1" s="149"/>
      <c r="U1" s="149"/>
      <c r="V1" s="149"/>
      <c r="W1" s="149"/>
      <c r="X1" s="150"/>
      <c r="Z1" s="6" t="s">
        <v>108</v>
      </c>
    </row>
    <row r="2" spans="1:44" ht="15" customHeight="1">
      <c r="A2" s="151"/>
      <c r="B2" s="152"/>
      <c r="C2" s="152"/>
      <c r="D2" s="152"/>
      <c r="E2" s="152"/>
      <c r="F2" s="152"/>
      <c r="G2" s="152"/>
      <c r="H2" s="152"/>
      <c r="I2" s="152"/>
      <c r="J2" s="152"/>
      <c r="K2" s="152"/>
      <c r="L2" s="152"/>
      <c r="M2" s="152"/>
      <c r="N2" s="152"/>
      <c r="O2" s="152"/>
      <c r="P2" s="152"/>
      <c r="Q2" s="152"/>
      <c r="R2" s="152"/>
      <c r="S2" s="152"/>
      <c r="T2" s="152"/>
      <c r="U2" s="152"/>
      <c r="V2" s="152"/>
      <c r="W2" s="152"/>
      <c r="X2" s="153"/>
      <c r="Z2" s="19" t="s">
        <v>2</v>
      </c>
      <c r="AA2" s="19"/>
      <c r="AB2" s="19"/>
      <c r="AC2" s="19"/>
      <c r="AD2" s="19"/>
      <c r="AE2" s="19"/>
      <c r="AF2" s="19"/>
      <c r="AG2" s="19" t="s">
        <v>11</v>
      </c>
      <c r="AH2" s="20"/>
      <c r="AI2" s="9" t="s">
        <v>113</v>
      </c>
      <c r="AJ2" s="10" t="s">
        <v>114</v>
      </c>
      <c r="AK2" s="10"/>
    </row>
    <row r="3" spans="1:44" ht="15" customHeight="1">
      <c r="A3" s="154"/>
      <c r="B3" s="152"/>
      <c r="C3" s="152"/>
      <c r="D3" s="152"/>
      <c r="E3" s="152"/>
      <c r="F3" s="152"/>
      <c r="G3" s="152"/>
      <c r="H3" s="152"/>
      <c r="I3" s="152"/>
      <c r="J3" s="152"/>
      <c r="K3" s="152"/>
      <c r="L3" s="152"/>
      <c r="M3" s="152"/>
      <c r="N3" s="152"/>
      <c r="O3" s="152"/>
      <c r="P3" s="152"/>
      <c r="Q3" s="152"/>
      <c r="R3" s="152"/>
      <c r="S3" s="152"/>
      <c r="T3" s="152"/>
      <c r="U3" s="152"/>
      <c r="V3" s="152"/>
      <c r="W3" s="152"/>
      <c r="X3" s="153"/>
      <c r="Z3" s="21" t="s">
        <v>3</v>
      </c>
      <c r="AA3" s="22"/>
      <c r="AB3" s="22"/>
      <c r="AC3" s="22"/>
      <c r="AD3" s="23"/>
      <c r="AE3" s="24"/>
      <c r="AF3" s="25" t="s">
        <v>9</v>
      </c>
      <c r="AG3" s="21">
        <v>15000</v>
      </c>
      <c r="AH3" s="26" t="s">
        <v>12</v>
      </c>
      <c r="AI3" s="9" t="str">
        <f>IF(OR($F$23="3号",$F$25="有"),"○","×")</f>
        <v>×</v>
      </c>
      <c r="AJ3" s="10" t="str">
        <f>IF($F$15&lt;=100,"○","×")</f>
        <v>○</v>
      </c>
      <c r="AK3" s="10" t="str">
        <f>IF(AND(AI3="○",AJ3="○"),AG3,"")</f>
        <v/>
      </c>
      <c r="AM3" s="11" t="s">
        <v>50</v>
      </c>
    </row>
    <row r="4" spans="1:44" ht="15" customHeight="1">
      <c r="A4" s="155"/>
      <c r="B4" s="156"/>
      <c r="C4" s="156"/>
      <c r="D4" s="156"/>
      <c r="E4" s="156"/>
      <c r="F4" s="156"/>
      <c r="G4" s="156"/>
      <c r="H4" s="156"/>
      <c r="I4" s="156"/>
      <c r="J4" s="156"/>
      <c r="K4" s="156"/>
      <c r="L4" s="156"/>
      <c r="M4" s="156"/>
      <c r="N4" s="156"/>
      <c r="O4" s="156"/>
      <c r="P4" s="156"/>
      <c r="Q4" s="156"/>
      <c r="R4" s="156"/>
      <c r="S4" s="156"/>
      <c r="T4" s="156"/>
      <c r="U4" s="156"/>
      <c r="V4" s="156"/>
      <c r="W4" s="156"/>
      <c r="X4" s="157"/>
      <c r="Z4" s="21"/>
      <c r="AA4" s="22"/>
      <c r="AB4" s="22"/>
      <c r="AC4" s="22"/>
      <c r="AD4" s="23"/>
      <c r="AE4" s="24"/>
      <c r="AF4" s="25" t="s">
        <v>10</v>
      </c>
      <c r="AG4" s="21">
        <v>25000</v>
      </c>
      <c r="AH4" s="26" t="s">
        <v>12</v>
      </c>
      <c r="AI4" s="9" t="str">
        <f>IF(OR($F$23="3号",$F$25="有"),"×","○")</f>
        <v>○</v>
      </c>
      <c r="AJ4" s="10" t="str">
        <f>IF($F$15&lt;=100,"○","×")</f>
        <v>○</v>
      </c>
      <c r="AK4" s="10">
        <f t="shared" ref="AK4:AK10" si="0">IF(AND(AI4="○",AJ4="○"),AG4,"")</f>
        <v>25000</v>
      </c>
      <c r="AM4" s="7">
        <v>1</v>
      </c>
      <c r="AN4" s="6" t="s">
        <v>120</v>
      </c>
    </row>
    <row r="5" spans="1:44" ht="15" customHeight="1">
      <c r="A5" s="68" t="s">
        <v>29</v>
      </c>
      <c r="B5" s="69"/>
      <c r="C5" s="69"/>
      <c r="D5" s="69"/>
      <c r="E5" s="69"/>
      <c r="F5" s="69"/>
      <c r="G5" s="69"/>
      <c r="H5" s="69"/>
      <c r="I5" s="69"/>
      <c r="J5" s="69"/>
      <c r="K5" s="69"/>
      <c r="L5" s="70"/>
      <c r="M5" s="68" t="s">
        <v>50</v>
      </c>
      <c r="N5" s="69"/>
      <c r="O5" s="69"/>
      <c r="P5" s="69"/>
      <c r="Q5" s="69"/>
      <c r="R5" s="69"/>
      <c r="S5" s="69"/>
      <c r="T5" s="69"/>
      <c r="U5" s="69"/>
      <c r="V5" s="69"/>
      <c r="W5" s="69"/>
      <c r="X5" s="70"/>
      <c r="Z5" s="21" t="s">
        <v>4</v>
      </c>
      <c r="AA5" s="22"/>
      <c r="AB5" s="22"/>
      <c r="AC5" s="22"/>
      <c r="AD5" s="23"/>
      <c r="AE5" s="24"/>
      <c r="AF5" s="25" t="s">
        <v>9</v>
      </c>
      <c r="AG5" s="21">
        <v>24000</v>
      </c>
      <c r="AH5" s="26" t="s">
        <v>12</v>
      </c>
      <c r="AI5" s="9" t="str">
        <f t="shared" ref="AI5" si="1">IF(OR($F$23="3号",$F$25="有"),"○","×")</f>
        <v>×</v>
      </c>
      <c r="AJ5" s="10" t="str">
        <f>IF(AND($F$15&gt;100,$F$15&lt;=200),"○","×")</f>
        <v>×</v>
      </c>
      <c r="AK5" s="10" t="str">
        <f t="shared" si="0"/>
        <v/>
      </c>
      <c r="AM5" s="7"/>
      <c r="AN5" s="6" t="s">
        <v>99</v>
      </c>
    </row>
    <row r="6" spans="1:44" ht="15" customHeight="1">
      <c r="A6" s="71"/>
      <c r="B6" s="72"/>
      <c r="C6" s="72"/>
      <c r="D6" s="72"/>
      <c r="E6" s="72"/>
      <c r="F6" s="72"/>
      <c r="G6" s="72"/>
      <c r="H6" s="72"/>
      <c r="I6" s="72"/>
      <c r="J6" s="72"/>
      <c r="K6" s="72"/>
      <c r="L6" s="73"/>
      <c r="M6" s="71"/>
      <c r="N6" s="72"/>
      <c r="O6" s="72"/>
      <c r="P6" s="72"/>
      <c r="Q6" s="72"/>
      <c r="R6" s="72"/>
      <c r="S6" s="72"/>
      <c r="T6" s="72"/>
      <c r="U6" s="72"/>
      <c r="V6" s="72"/>
      <c r="W6" s="72"/>
      <c r="X6" s="73"/>
      <c r="Z6" s="21"/>
      <c r="AA6" s="22"/>
      <c r="AB6" s="22"/>
      <c r="AC6" s="22"/>
      <c r="AD6" s="23"/>
      <c r="AE6" s="24"/>
      <c r="AF6" s="25" t="s">
        <v>10</v>
      </c>
      <c r="AG6" s="21">
        <v>37000</v>
      </c>
      <c r="AH6" s="26" t="s">
        <v>12</v>
      </c>
      <c r="AI6" s="9" t="str">
        <f t="shared" ref="AI6" si="2">IF(OR($F$23="3号",$F$25="有"),"×","○")</f>
        <v>○</v>
      </c>
      <c r="AJ6" s="10" t="str">
        <f>IF(AND($F$15&gt;100,$F$15&lt;=200),"○","×")</f>
        <v>×</v>
      </c>
      <c r="AK6" s="10" t="str">
        <f t="shared" si="0"/>
        <v/>
      </c>
      <c r="AM6" s="7">
        <v>2</v>
      </c>
      <c r="AN6" s="6" t="s">
        <v>64</v>
      </c>
    </row>
    <row r="7" spans="1:44" ht="15" customHeight="1">
      <c r="A7" s="92">
        <v>1</v>
      </c>
      <c r="B7" s="98" t="s">
        <v>34</v>
      </c>
      <c r="C7" s="99"/>
      <c r="D7" s="99"/>
      <c r="E7" s="100"/>
      <c r="F7" s="112" t="s">
        <v>166</v>
      </c>
      <c r="G7" s="138"/>
      <c r="H7" s="138"/>
      <c r="I7" s="138"/>
      <c r="J7" s="138"/>
      <c r="K7" s="138"/>
      <c r="L7" s="113"/>
      <c r="M7" s="92">
        <v>1</v>
      </c>
      <c r="N7" s="98" t="s">
        <v>42</v>
      </c>
      <c r="O7" s="99"/>
      <c r="P7" s="99"/>
      <c r="Q7" s="99"/>
      <c r="R7" s="99"/>
      <c r="S7" s="99"/>
      <c r="T7" s="99"/>
      <c r="U7" s="99"/>
      <c r="V7" s="100"/>
      <c r="W7" s="112" t="s">
        <v>41</v>
      </c>
      <c r="X7" s="113"/>
      <c r="Y7" s="12"/>
      <c r="Z7" s="21" t="s">
        <v>5</v>
      </c>
      <c r="AA7" s="22"/>
      <c r="AB7" s="22"/>
      <c r="AC7" s="22"/>
      <c r="AD7" s="23"/>
      <c r="AE7" s="24"/>
      <c r="AF7" s="25" t="s">
        <v>9</v>
      </c>
      <c r="AG7" s="21">
        <v>32000</v>
      </c>
      <c r="AH7" s="26" t="s">
        <v>12</v>
      </c>
      <c r="AI7" s="9" t="str">
        <f t="shared" ref="AI7" si="3">IF(OR($F$23="3号",$F$25="有"),"○","×")</f>
        <v>×</v>
      </c>
      <c r="AJ7" s="10" t="str">
        <f>IF(AND($F$15&gt;200,$F$15&lt;=300),"○","×")</f>
        <v>×</v>
      </c>
      <c r="AK7" s="10" t="str">
        <f t="shared" si="0"/>
        <v/>
      </c>
      <c r="AM7" s="7">
        <v>3</v>
      </c>
      <c r="AN7" s="6" t="s">
        <v>100</v>
      </c>
    </row>
    <row r="8" spans="1:44" ht="15" customHeight="1">
      <c r="A8" s="93"/>
      <c r="B8" s="101"/>
      <c r="C8" s="102"/>
      <c r="D8" s="102"/>
      <c r="E8" s="103"/>
      <c r="F8" s="114"/>
      <c r="G8" s="139"/>
      <c r="H8" s="139"/>
      <c r="I8" s="139"/>
      <c r="J8" s="139"/>
      <c r="K8" s="139"/>
      <c r="L8" s="115"/>
      <c r="M8" s="93"/>
      <c r="N8" s="101"/>
      <c r="O8" s="102"/>
      <c r="P8" s="102"/>
      <c r="Q8" s="102"/>
      <c r="R8" s="102"/>
      <c r="S8" s="102"/>
      <c r="T8" s="102"/>
      <c r="U8" s="102"/>
      <c r="V8" s="103"/>
      <c r="W8" s="114"/>
      <c r="X8" s="115"/>
      <c r="Y8" s="12"/>
      <c r="Z8" s="21"/>
      <c r="AA8" s="22"/>
      <c r="AB8" s="22"/>
      <c r="AC8" s="22"/>
      <c r="AD8" s="23"/>
      <c r="AE8" s="24"/>
      <c r="AF8" s="25" t="s">
        <v>10</v>
      </c>
      <c r="AG8" s="21">
        <v>50000</v>
      </c>
      <c r="AH8" s="26" t="s">
        <v>12</v>
      </c>
      <c r="AI8" s="9" t="str">
        <f t="shared" ref="AI8" si="4">IF(OR($F$23="3号",$F$25="有"),"×","○")</f>
        <v>○</v>
      </c>
      <c r="AJ8" s="10" t="str">
        <f>IF(AND($F$15&gt;200,$F$15&lt;=300),"○","×")</f>
        <v>×</v>
      </c>
      <c r="AK8" s="10" t="str">
        <f t="shared" si="0"/>
        <v/>
      </c>
      <c r="AM8" s="7"/>
      <c r="AN8" s="6" t="s">
        <v>66</v>
      </c>
    </row>
    <row r="9" spans="1:44" ht="15" customHeight="1">
      <c r="A9" s="92">
        <v>2</v>
      </c>
      <c r="B9" s="98" t="s">
        <v>31</v>
      </c>
      <c r="C9" s="99"/>
      <c r="D9" s="99"/>
      <c r="E9" s="100"/>
      <c r="F9" s="162"/>
      <c r="G9" s="163"/>
      <c r="H9" s="163"/>
      <c r="I9" s="163"/>
      <c r="J9" s="163"/>
      <c r="K9" s="163"/>
      <c r="L9" s="164"/>
      <c r="M9" s="92">
        <v>2</v>
      </c>
      <c r="N9" s="98" t="s">
        <v>159</v>
      </c>
      <c r="O9" s="99"/>
      <c r="P9" s="99"/>
      <c r="Q9" s="99"/>
      <c r="R9" s="99"/>
      <c r="S9" s="99"/>
      <c r="T9" s="99"/>
      <c r="U9" s="99"/>
      <c r="V9" s="100"/>
      <c r="W9" s="112" t="s">
        <v>41</v>
      </c>
      <c r="X9" s="113"/>
      <c r="Y9" s="12"/>
      <c r="Z9" s="21" t="s">
        <v>6</v>
      </c>
      <c r="AA9" s="22"/>
      <c r="AB9" s="22"/>
      <c r="AC9" s="22"/>
      <c r="AD9" s="23"/>
      <c r="AE9" s="24"/>
      <c r="AF9" s="25" t="s">
        <v>9</v>
      </c>
      <c r="AG9" s="21">
        <v>40000</v>
      </c>
      <c r="AH9" s="26" t="s">
        <v>12</v>
      </c>
      <c r="AI9" s="9" t="str">
        <f t="shared" ref="AI9" si="5">IF(OR($F$23="3号",$F$25="有"),"○","×")</f>
        <v>×</v>
      </c>
      <c r="AJ9" s="10" t="str">
        <f>IF(AND($F$15&gt;300,$F$15&lt;=500),"○","×")</f>
        <v>×</v>
      </c>
      <c r="AK9" s="10" t="str">
        <f t="shared" si="0"/>
        <v/>
      </c>
      <c r="AM9" s="7" t="s">
        <v>68</v>
      </c>
      <c r="AN9" s="6" t="s">
        <v>65</v>
      </c>
    </row>
    <row r="10" spans="1:44" ht="15" customHeight="1">
      <c r="A10" s="158"/>
      <c r="B10" s="159"/>
      <c r="C10" s="160"/>
      <c r="D10" s="160"/>
      <c r="E10" s="161"/>
      <c r="F10" s="165"/>
      <c r="G10" s="166"/>
      <c r="H10" s="166"/>
      <c r="I10" s="166"/>
      <c r="J10" s="166"/>
      <c r="K10" s="166"/>
      <c r="L10" s="167"/>
      <c r="M10" s="93"/>
      <c r="N10" s="101"/>
      <c r="O10" s="102"/>
      <c r="P10" s="102"/>
      <c r="Q10" s="102"/>
      <c r="R10" s="102"/>
      <c r="S10" s="102"/>
      <c r="T10" s="102"/>
      <c r="U10" s="102"/>
      <c r="V10" s="103"/>
      <c r="W10" s="114"/>
      <c r="X10" s="115"/>
      <c r="Y10" s="12"/>
      <c r="Z10" s="21"/>
      <c r="AA10" s="22"/>
      <c r="AB10" s="22"/>
      <c r="AC10" s="22"/>
      <c r="AD10" s="23"/>
      <c r="AE10" s="24"/>
      <c r="AF10" s="25" t="s">
        <v>10</v>
      </c>
      <c r="AG10" s="21">
        <v>65000</v>
      </c>
      <c r="AH10" s="26" t="s">
        <v>12</v>
      </c>
      <c r="AI10" s="9" t="str">
        <f t="shared" ref="AI10" si="6">IF(OR($F$23="3号",$F$25="有"),"×","○")</f>
        <v>○</v>
      </c>
      <c r="AJ10" s="10" t="str">
        <f>IF(AND($F$15&gt;300,$F$15&lt;=500),"○","×")</f>
        <v>×</v>
      </c>
      <c r="AK10" s="10" t="str">
        <f t="shared" si="0"/>
        <v/>
      </c>
      <c r="AN10" s="13" t="s">
        <v>79</v>
      </c>
      <c r="AO10" s="14"/>
      <c r="AP10" s="14"/>
      <c r="AQ10" s="14"/>
      <c r="AR10" s="14"/>
    </row>
    <row r="11" spans="1:44" ht="15" customHeight="1">
      <c r="A11" s="158"/>
      <c r="B11" s="159"/>
      <c r="C11" s="160"/>
      <c r="D11" s="160"/>
      <c r="E11" s="161"/>
      <c r="F11" s="165"/>
      <c r="G11" s="166"/>
      <c r="H11" s="166"/>
      <c r="I11" s="166"/>
      <c r="J11" s="166"/>
      <c r="K11" s="166"/>
      <c r="L11" s="167"/>
      <c r="M11" s="92">
        <v>3</v>
      </c>
      <c r="N11" s="98" t="s">
        <v>43</v>
      </c>
      <c r="O11" s="99"/>
      <c r="P11" s="99"/>
      <c r="Q11" s="99"/>
      <c r="R11" s="99"/>
      <c r="S11" s="99"/>
      <c r="T11" s="99"/>
      <c r="U11" s="99"/>
      <c r="V11" s="100"/>
      <c r="W11" s="112" t="s">
        <v>41</v>
      </c>
      <c r="X11" s="113"/>
      <c r="Y11" s="12"/>
      <c r="Z11" s="21" t="s">
        <v>8</v>
      </c>
      <c r="AA11" s="22"/>
      <c r="AB11" s="22"/>
      <c r="AC11" s="22"/>
      <c r="AD11" s="24"/>
      <c r="AE11" s="24"/>
      <c r="AF11" s="26"/>
      <c r="AG11" s="21">
        <v>133000</v>
      </c>
      <c r="AH11" s="26" t="s">
        <v>12</v>
      </c>
      <c r="AI11" s="9"/>
      <c r="AJ11" s="10" t="str">
        <f>IF(AND($F$15&gt;500,$F$15&lt;=1000),"○","×")</f>
        <v>×</v>
      </c>
      <c r="AK11" s="10" t="str">
        <f>IF(AJ11="○",AG11,"")</f>
        <v/>
      </c>
    </row>
    <row r="12" spans="1:44" ht="15" customHeight="1">
      <c r="A12" s="93"/>
      <c r="B12" s="101"/>
      <c r="C12" s="102"/>
      <c r="D12" s="102"/>
      <c r="E12" s="103"/>
      <c r="F12" s="168"/>
      <c r="G12" s="169"/>
      <c r="H12" s="169"/>
      <c r="I12" s="169"/>
      <c r="J12" s="169"/>
      <c r="K12" s="169"/>
      <c r="L12" s="170"/>
      <c r="M12" s="93"/>
      <c r="N12" s="101"/>
      <c r="O12" s="102"/>
      <c r="P12" s="102"/>
      <c r="Q12" s="102"/>
      <c r="R12" s="102"/>
      <c r="S12" s="102"/>
      <c r="T12" s="102"/>
      <c r="U12" s="102"/>
      <c r="V12" s="103"/>
      <c r="W12" s="114"/>
      <c r="X12" s="115"/>
      <c r="Y12" s="12"/>
      <c r="Z12" s="21" t="s">
        <v>7</v>
      </c>
      <c r="AA12" s="22"/>
      <c r="AB12" s="22"/>
      <c r="AC12" s="22"/>
      <c r="AD12" s="24"/>
      <c r="AE12" s="24"/>
      <c r="AF12" s="26"/>
      <c r="AG12" s="21">
        <v>195000</v>
      </c>
      <c r="AH12" s="26" t="s">
        <v>12</v>
      </c>
      <c r="AI12" s="9"/>
      <c r="AJ12" s="10" t="str">
        <f>IF(AND($F$15&gt;1000,$F$15&lt;=2000),"○","×")</f>
        <v>×</v>
      </c>
      <c r="AK12" s="10" t="str">
        <f>IF(AJ12="○",AG12,"")</f>
        <v/>
      </c>
      <c r="AM12" s="11" t="s">
        <v>51</v>
      </c>
    </row>
    <row r="13" spans="1:44" ht="15" customHeight="1">
      <c r="A13" s="92">
        <v>3</v>
      </c>
      <c r="B13" s="98" t="s">
        <v>36</v>
      </c>
      <c r="C13" s="99"/>
      <c r="D13" s="99"/>
      <c r="E13" s="100"/>
      <c r="F13" s="128"/>
      <c r="G13" s="129"/>
      <c r="H13" s="129"/>
      <c r="I13" s="129"/>
      <c r="J13" s="129"/>
      <c r="K13" s="129"/>
      <c r="L13" s="130"/>
      <c r="M13" s="92">
        <v>4</v>
      </c>
      <c r="N13" s="98" t="s">
        <v>44</v>
      </c>
      <c r="O13" s="99"/>
      <c r="P13" s="99"/>
      <c r="Q13" s="99"/>
      <c r="R13" s="99"/>
      <c r="S13" s="99"/>
      <c r="T13" s="99"/>
      <c r="U13" s="99"/>
      <c r="V13" s="100"/>
      <c r="W13" s="112" t="s">
        <v>41</v>
      </c>
      <c r="X13" s="113"/>
      <c r="Y13" s="12"/>
      <c r="Z13" s="27"/>
      <c r="AA13" s="27"/>
      <c r="AB13" s="27"/>
      <c r="AC13" s="27"/>
      <c r="AD13" s="28"/>
      <c r="AE13" s="28"/>
      <c r="AF13" s="28"/>
      <c r="AG13" s="27"/>
      <c r="AH13" s="28"/>
      <c r="AK13" s="7">
        <f>SUM(AK3:AK12)</f>
        <v>25000</v>
      </c>
      <c r="AM13" s="8" t="s">
        <v>69</v>
      </c>
      <c r="AN13" s="6" t="s">
        <v>67</v>
      </c>
    </row>
    <row r="14" spans="1:44" ht="15" customHeight="1">
      <c r="A14" s="93"/>
      <c r="B14" s="101"/>
      <c r="C14" s="102"/>
      <c r="D14" s="102"/>
      <c r="E14" s="103"/>
      <c r="F14" s="131"/>
      <c r="G14" s="132"/>
      <c r="H14" s="132"/>
      <c r="I14" s="132"/>
      <c r="J14" s="132"/>
      <c r="K14" s="132"/>
      <c r="L14" s="133"/>
      <c r="M14" s="93"/>
      <c r="N14" s="101"/>
      <c r="O14" s="102"/>
      <c r="P14" s="102"/>
      <c r="Q14" s="102"/>
      <c r="R14" s="102"/>
      <c r="S14" s="102"/>
      <c r="T14" s="102"/>
      <c r="U14" s="102"/>
      <c r="V14" s="103"/>
      <c r="W14" s="114"/>
      <c r="X14" s="115"/>
      <c r="Y14" s="12"/>
      <c r="Z14" s="6" t="s">
        <v>109</v>
      </c>
      <c r="AM14" s="8" t="s">
        <v>70</v>
      </c>
      <c r="AN14" s="13" t="s">
        <v>71</v>
      </c>
      <c r="AO14" s="14"/>
      <c r="AP14" s="14"/>
      <c r="AQ14" s="14"/>
      <c r="AR14" s="14"/>
    </row>
    <row r="15" spans="1:44" ht="15" customHeight="1">
      <c r="A15" s="92">
        <v>4</v>
      </c>
      <c r="B15" s="98" t="s">
        <v>37</v>
      </c>
      <c r="C15" s="99"/>
      <c r="D15" s="99"/>
      <c r="E15" s="100"/>
      <c r="F15" s="94"/>
      <c r="G15" s="95"/>
      <c r="H15" s="95"/>
      <c r="I15" s="95"/>
      <c r="J15" s="107" t="s">
        <v>33</v>
      </c>
      <c r="K15" s="107"/>
      <c r="L15" s="110"/>
      <c r="M15" s="92">
        <v>5</v>
      </c>
      <c r="N15" s="98" t="s">
        <v>45</v>
      </c>
      <c r="O15" s="99"/>
      <c r="P15" s="99"/>
      <c r="Q15" s="99"/>
      <c r="R15" s="99"/>
      <c r="S15" s="99"/>
      <c r="T15" s="99"/>
      <c r="U15" s="99"/>
      <c r="V15" s="100"/>
      <c r="W15" s="112" t="s">
        <v>41</v>
      </c>
      <c r="X15" s="113"/>
      <c r="Y15" s="12"/>
      <c r="Z15" s="29" t="s">
        <v>23</v>
      </c>
      <c r="AA15" s="30"/>
      <c r="AB15" s="30"/>
      <c r="AC15" s="30"/>
      <c r="AD15" s="30"/>
      <c r="AE15" s="30"/>
      <c r="AF15" s="30"/>
      <c r="AG15" s="19" t="s">
        <v>11</v>
      </c>
      <c r="AH15" s="19"/>
      <c r="AI15" s="9" t="s">
        <v>115</v>
      </c>
      <c r="AJ15" s="10" t="s">
        <v>114</v>
      </c>
      <c r="AK15" s="10"/>
    </row>
    <row r="16" spans="1:44" ht="15" customHeight="1">
      <c r="A16" s="93"/>
      <c r="B16" s="101"/>
      <c r="C16" s="102"/>
      <c r="D16" s="102"/>
      <c r="E16" s="103"/>
      <c r="F16" s="96"/>
      <c r="G16" s="97"/>
      <c r="H16" s="97"/>
      <c r="I16" s="97"/>
      <c r="J16" s="146"/>
      <c r="K16" s="146"/>
      <c r="L16" s="147"/>
      <c r="M16" s="93"/>
      <c r="N16" s="101"/>
      <c r="O16" s="102"/>
      <c r="P16" s="102"/>
      <c r="Q16" s="102"/>
      <c r="R16" s="102"/>
      <c r="S16" s="102"/>
      <c r="T16" s="102"/>
      <c r="U16" s="102"/>
      <c r="V16" s="103"/>
      <c r="W16" s="114"/>
      <c r="X16" s="115"/>
      <c r="Y16" s="12"/>
      <c r="Z16" s="21" t="s">
        <v>13</v>
      </c>
      <c r="AA16" s="22"/>
      <c r="AB16" s="22"/>
      <c r="AC16" s="22"/>
      <c r="AD16" s="31"/>
      <c r="AE16" s="21" t="s">
        <v>21</v>
      </c>
      <c r="AF16" s="31"/>
      <c r="AG16" s="32">
        <v>22000</v>
      </c>
      <c r="AH16" s="26" t="s">
        <v>12</v>
      </c>
      <c r="AI16" s="9" t="str">
        <f>IF(W7="■","○","×")</f>
        <v>×</v>
      </c>
      <c r="AJ16" s="10" t="str">
        <f>IF(F15&lt;=300,"○","×")</f>
        <v>○</v>
      </c>
      <c r="AK16" s="10" t="str">
        <f>IF(F29="有","",IF(AND(AI16="○",AJ16="○"),AG16,""))</f>
        <v/>
      </c>
      <c r="AM16" s="8" t="s">
        <v>61</v>
      </c>
    </row>
    <row r="17" spans="1:57" ht="15" customHeight="1">
      <c r="A17" s="92">
        <v>5</v>
      </c>
      <c r="B17" s="98" t="s">
        <v>119</v>
      </c>
      <c r="C17" s="99"/>
      <c r="D17" s="99"/>
      <c r="E17" s="100"/>
      <c r="F17" s="134"/>
      <c r="G17" s="135"/>
      <c r="H17" s="135"/>
      <c r="I17" s="135"/>
      <c r="J17" s="107" t="s">
        <v>35</v>
      </c>
      <c r="K17" s="107"/>
      <c r="L17" s="110"/>
      <c r="M17" s="92">
        <v>6</v>
      </c>
      <c r="N17" s="98" t="s">
        <v>46</v>
      </c>
      <c r="O17" s="99"/>
      <c r="P17" s="99"/>
      <c r="Q17" s="99"/>
      <c r="R17" s="99"/>
      <c r="S17" s="99"/>
      <c r="T17" s="99"/>
      <c r="U17" s="99"/>
      <c r="V17" s="100"/>
      <c r="W17" s="112" t="s">
        <v>41</v>
      </c>
      <c r="X17" s="113"/>
      <c r="Y17" s="12"/>
      <c r="Z17" s="21"/>
      <c r="AA17" s="22"/>
      <c r="AB17" s="22"/>
      <c r="AC17" s="22"/>
      <c r="AD17" s="31"/>
      <c r="AE17" s="21" t="s">
        <v>22</v>
      </c>
      <c r="AF17" s="31"/>
      <c r="AG17" s="32">
        <v>60000</v>
      </c>
      <c r="AH17" s="26" t="s">
        <v>12</v>
      </c>
      <c r="AI17" s="9" t="str">
        <f>IF(W7="■","○","×")</f>
        <v>×</v>
      </c>
      <c r="AJ17" s="10" t="str">
        <f>IF(F15&gt;300,"○","×")</f>
        <v>×</v>
      </c>
      <c r="AK17" s="10" t="str">
        <f>IF(F29="有","",IF(AND(AI17="○",AJ17="○"),AG17,""))</f>
        <v/>
      </c>
      <c r="AM17" s="7" t="s">
        <v>72</v>
      </c>
      <c r="AN17" s="6" t="s">
        <v>101</v>
      </c>
    </row>
    <row r="18" spans="1:57" ht="15" customHeight="1">
      <c r="A18" s="93"/>
      <c r="B18" s="101"/>
      <c r="C18" s="102"/>
      <c r="D18" s="102"/>
      <c r="E18" s="103"/>
      <c r="F18" s="136"/>
      <c r="G18" s="137"/>
      <c r="H18" s="137"/>
      <c r="I18" s="137"/>
      <c r="J18" s="146"/>
      <c r="K18" s="146"/>
      <c r="L18" s="147"/>
      <c r="M18" s="93"/>
      <c r="N18" s="101"/>
      <c r="O18" s="102"/>
      <c r="P18" s="102"/>
      <c r="Q18" s="102"/>
      <c r="R18" s="102"/>
      <c r="S18" s="102"/>
      <c r="T18" s="102"/>
      <c r="U18" s="102"/>
      <c r="V18" s="103"/>
      <c r="W18" s="114"/>
      <c r="X18" s="115"/>
      <c r="Y18" s="12"/>
      <c r="Z18" s="32" t="s">
        <v>14</v>
      </c>
      <c r="AA18" s="24"/>
      <c r="AB18" s="24"/>
      <c r="AC18" s="24"/>
      <c r="AD18" s="26"/>
      <c r="AE18" s="32"/>
      <c r="AF18" s="26"/>
      <c r="AG18" s="32">
        <v>22000</v>
      </c>
      <c r="AH18" s="26" t="s">
        <v>12</v>
      </c>
      <c r="AI18" s="9" t="str">
        <f>IF(W9="■","○","×")</f>
        <v>×</v>
      </c>
      <c r="AJ18" s="10"/>
      <c r="AK18" s="10" t="str">
        <f>IF(AI18="○",AG18,"")</f>
        <v/>
      </c>
      <c r="AM18" s="7"/>
    </row>
    <row r="19" spans="1:57" ht="15" customHeight="1">
      <c r="A19" s="92">
        <v>6</v>
      </c>
      <c r="B19" s="98" t="s">
        <v>39</v>
      </c>
      <c r="C19" s="99"/>
      <c r="D19" s="99"/>
      <c r="E19" s="100"/>
      <c r="F19" s="112"/>
      <c r="G19" s="138"/>
      <c r="H19" s="138"/>
      <c r="I19" s="138"/>
      <c r="J19" s="138"/>
      <c r="K19" s="138"/>
      <c r="L19" s="113"/>
      <c r="M19" s="92">
        <v>7</v>
      </c>
      <c r="N19" s="98" t="s">
        <v>47</v>
      </c>
      <c r="O19" s="99"/>
      <c r="P19" s="99"/>
      <c r="Q19" s="99"/>
      <c r="R19" s="99"/>
      <c r="S19" s="99"/>
      <c r="T19" s="99"/>
      <c r="U19" s="99"/>
      <c r="V19" s="100"/>
      <c r="W19" s="112" t="s">
        <v>41</v>
      </c>
      <c r="X19" s="113"/>
      <c r="Y19" s="12"/>
      <c r="Z19" s="32" t="s">
        <v>15</v>
      </c>
      <c r="AA19" s="24"/>
      <c r="AB19" s="24"/>
      <c r="AC19" s="24"/>
      <c r="AD19" s="26"/>
      <c r="AE19" s="32"/>
      <c r="AF19" s="26"/>
      <c r="AG19" s="32">
        <v>10000</v>
      </c>
      <c r="AH19" s="26" t="s">
        <v>12</v>
      </c>
      <c r="AI19" s="9" t="str">
        <f>IF(W11="■","○","×")</f>
        <v>×</v>
      </c>
      <c r="AJ19" s="10"/>
      <c r="AK19" s="10" t="str">
        <f>IF(F29="有","",IF(AI19="○",AG19,""))</f>
        <v/>
      </c>
      <c r="AM19" s="8" t="s">
        <v>131</v>
      </c>
    </row>
    <row r="20" spans="1:57" ht="15" customHeight="1">
      <c r="A20" s="93"/>
      <c r="B20" s="101"/>
      <c r="C20" s="102"/>
      <c r="D20" s="102"/>
      <c r="E20" s="103"/>
      <c r="F20" s="114"/>
      <c r="G20" s="139"/>
      <c r="H20" s="139"/>
      <c r="I20" s="139"/>
      <c r="J20" s="139"/>
      <c r="K20" s="139"/>
      <c r="L20" s="115"/>
      <c r="M20" s="93"/>
      <c r="N20" s="101"/>
      <c r="O20" s="102"/>
      <c r="P20" s="102"/>
      <c r="Q20" s="102"/>
      <c r="R20" s="102"/>
      <c r="S20" s="102"/>
      <c r="T20" s="102"/>
      <c r="U20" s="102"/>
      <c r="V20" s="103"/>
      <c r="W20" s="114"/>
      <c r="X20" s="115"/>
      <c r="Y20" s="12"/>
      <c r="Z20" s="32" t="s">
        <v>16</v>
      </c>
      <c r="AA20" s="24"/>
      <c r="AB20" s="24"/>
      <c r="AC20" s="24"/>
      <c r="AD20" s="26"/>
      <c r="AE20" s="32"/>
      <c r="AF20" s="26"/>
      <c r="AG20" s="32">
        <v>30000</v>
      </c>
      <c r="AH20" s="26" t="s">
        <v>12</v>
      </c>
      <c r="AI20" s="9" t="str">
        <f>IF(W13="■","○","×")</f>
        <v>×</v>
      </c>
      <c r="AJ20" s="10"/>
      <c r="AK20" s="10" t="str">
        <f t="shared" ref="AK20:AK24" si="7">IF(AI20="○",AG20,"")</f>
        <v/>
      </c>
    </row>
    <row r="21" spans="1:57" ht="15" customHeight="1">
      <c r="A21" s="92">
        <v>7</v>
      </c>
      <c r="B21" s="98" t="s">
        <v>32</v>
      </c>
      <c r="C21" s="99"/>
      <c r="D21" s="99"/>
      <c r="E21" s="100"/>
      <c r="F21" s="112"/>
      <c r="G21" s="138"/>
      <c r="H21" s="138"/>
      <c r="I21" s="138"/>
      <c r="J21" s="138"/>
      <c r="K21" s="138"/>
      <c r="L21" s="113"/>
      <c r="M21" s="92">
        <v>8</v>
      </c>
      <c r="N21" s="98" t="s">
        <v>48</v>
      </c>
      <c r="O21" s="99"/>
      <c r="P21" s="99"/>
      <c r="Q21" s="99"/>
      <c r="R21" s="99"/>
      <c r="S21" s="99"/>
      <c r="T21" s="99"/>
      <c r="U21" s="99"/>
      <c r="V21" s="100"/>
      <c r="W21" s="112" t="s">
        <v>41</v>
      </c>
      <c r="X21" s="113"/>
      <c r="Y21" s="12"/>
      <c r="Z21" s="32" t="s">
        <v>20</v>
      </c>
      <c r="AA21" s="24"/>
      <c r="AB21" s="24"/>
      <c r="AC21" s="24"/>
      <c r="AD21" s="26"/>
      <c r="AE21" s="32"/>
      <c r="AF21" s="26"/>
      <c r="AG21" s="32">
        <v>15000</v>
      </c>
      <c r="AH21" s="26" t="s">
        <v>12</v>
      </c>
      <c r="AI21" s="9" t="str">
        <f>IF(W15="■","○","×")</f>
        <v>×</v>
      </c>
      <c r="AJ21" s="10"/>
      <c r="AK21" s="10" t="str">
        <f t="shared" si="7"/>
        <v/>
      </c>
    </row>
    <row r="22" spans="1:57" ht="15" customHeight="1">
      <c r="A22" s="93"/>
      <c r="B22" s="101"/>
      <c r="C22" s="102"/>
      <c r="D22" s="102"/>
      <c r="E22" s="103"/>
      <c r="F22" s="114"/>
      <c r="G22" s="139"/>
      <c r="H22" s="139"/>
      <c r="I22" s="139"/>
      <c r="J22" s="139"/>
      <c r="K22" s="139"/>
      <c r="L22" s="115"/>
      <c r="M22" s="93"/>
      <c r="N22" s="101"/>
      <c r="O22" s="102"/>
      <c r="P22" s="102"/>
      <c r="Q22" s="102"/>
      <c r="R22" s="102"/>
      <c r="S22" s="102"/>
      <c r="T22" s="102"/>
      <c r="U22" s="102"/>
      <c r="V22" s="103"/>
      <c r="W22" s="114"/>
      <c r="X22" s="115"/>
      <c r="Y22" s="12"/>
      <c r="Z22" s="32" t="s">
        <v>17</v>
      </c>
      <c r="AA22" s="24"/>
      <c r="AB22" s="24"/>
      <c r="AC22" s="24"/>
      <c r="AD22" s="26"/>
      <c r="AE22" s="32"/>
      <c r="AF22" s="26"/>
      <c r="AG22" s="32">
        <v>19000</v>
      </c>
      <c r="AH22" s="26" t="s">
        <v>12</v>
      </c>
      <c r="AI22" s="9" t="str">
        <f>IF(W17="■","○","×")</f>
        <v>×</v>
      </c>
      <c r="AJ22" s="10"/>
      <c r="AK22" s="10" t="str">
        <f t="shared" si="7"/>
        <v/>
      </c>
      <c r="AS22" s="14"/>
      <c r="AT22" s="14"/>
      <c r="AU22" s="14"/>
      <c r="AV22" s="14"/>
      <c r="AW22" s="14"/>
      <c r="AX22" s="14"/>
      <c r="AY22" s="14"/>
      <c r="AZ22" s="14"/>
      <c r="BA22" s="14"/>
      <c r="BB22" s="14"/>
      <c r="BC22" s="14"/>
      <c r="BD22" s="14"/>
      <c r="BE22" s="15"/>
    </row>
    <row r="23" spans="1:57" ht="15" customHeight="1">
      <c r="A23" s="92">
        <v>8</v>
      </c>
      <c r="B23" s="98" t="s">
        <v>40</v>
      </c>
      <c r="C23" s="99"/>
      <c r="D23" s="99"/>
      <c r="E23" s="100"/>
      <c r="F23" s="112"/>
      <c r="G23" s="138"/>
      <c r="H23" s="138"/>
      <c r="I23" s="138"/>
      <c r="J23" s="138"/>
      <c r="K23" s="138"/>
      <c r="L23" s="113"/>
      <c r="M23" s="92">
        <v>9</v>
      </c>
      <c r="N23" s="98" t="s">
        <v>0</v>
      </c>
      <c r="O23" s="99"/>
      <c r="P23" s="99"/>
      <c r="Q23" s="99"/>
      <c r="R23" s="99"/>
      <c r="S23" s="99"/>
      <c r="T23" s="99"/>
      <c r="U23" s="99"/>
      <c r="V23" s="100"/>
      <c r="W23" s="112" t="s">
        <v>41</v>
      </c>
      <c r="X23" s="113"/>
      <c r="Y23" s="12"/>
      <c r="Z23" s="32" t="s">
        <v>18</v>
      </c>
      <c r="AA23" s="24"/>
      <c r="AB23" s="24"/>
      <c r="AC23" s="24"/>
      <c r="AD23" s="26"/>
      <c r="AE23" s="32"/>
      <c r="AF23" s="26"/>
      <c r="AG23" s="32">
        <v>10000</v>
      </c>
      <c r="AH23" s="26" t="s">
        <v>12</v>
      </c>
      <c r="AI23" s="9" t="str">
        <f>IF(W19="■","○","×")</f>
        <v>×</v>
      </c>
      <c r="AJ23" s="10"/>
      <c r="AK23" s="10" t="str">
        <f t="shared" si="7"/>
        <v/>
      </c>
    </row>
    <row r="24" spans="1:57" ht="15" customHeight="1">
      <c r="A24" s="93"/>
      <c r="B24" s="101"/>
      <c r="C24" s="102"/>
      <c r="D24" s="102"/>
      <c r="E24" s="103"/>
      <c r="F24" s="114"/>
      <c r="G24" s="139"/>
      <c r="H24" s="139"/>
      <c r="I24" s="139"/>
      <c r="J24" s="139"/>
      <c r="K24" s="139"/>
      <c r="L24" s="115"/>
      <c r="M24" s="93"/>
      <c r="N24" s="101"/>
      <c r="O24" s="102"/>
      <c r="P24" s="102"/>
      <c r="Q24" s="102"/>
      <c r="R24" s="102"/>
      <c r="S24" s="102"/>
      <c r="T24" s="102"/>
      <c r="U24" s="102"/>
      <c r="V24" s="103"/>
      <c r="W24" s="114"/>
      <c r="X24" s="115"/>
      <c r="Y24" s="12"/>
      <c r="Z24" s="32" t="s">
        <v>19</v>
      </c>
      <c r="AA24" s="24"/>
      <c r="AB24" s="24"/>
      <c r="AC24" s="24"/>
      <c r="AD24" s="26"/>
      <c r="AE24" s="32"/>
      <c r="AF24" s="26"/>
      <c r="AG24" s="32">
        <v>57000</v>
      </c>
      <c r="AH24" s="26" t="s">
        <v>12</v>
      </c>
      <c r="AI24" s="9" t="str">
        <f>IF(W21="■","○","×")</f>
        <v>×</v>
      </c>
      <c r="AJ24" s="10"/>
      <c r="AK24" s="10" t="str">
        <f t="shared" si="7"/>
        <v/>
      </c>
    </row>
    <row r="25" spans="1:57" ht="15" customHeight="1">
      <c r="A25" s="92">
        <v>9</v>
      </c>
      <c r="B25" s="116" t="s">
        <v>158</v>
      </c>
      <c r="C25" s="117"/>
      <c r="D25" s="117"/>
      <c r="E25" s="118"/>
      <c r="F25" s="112"/>
      <c r="G25" s="138"/>
      <c r="H25" s="138"/>
      <c r="I25" s="138"/>
      <c r="J25" s="138"/>
      <c r="K25" s="138"/>
      <c r="L25" s="113"/>
      <c r="M25" s="68" t="s">
        <v>51</v>
      </c>
      <c r="N25" s="69"/>
      <c r="O25" s="69"/>
      <c r="P25" s="69"/>
      <c r="Q25" s="69"/>
      <c r="R25" s="69"/>
      <c r="S25" s="69"/>
      <c r="T25" s="69"/>
      <c r="U25" s="69"/>
      <c r="V25" s="69"/>
      <c r="W25" s="69"/>
      <c r="X25" s="70"/>
      <c r="Z25" s="32" t="s">
        <v>0</v>
      </c>
      <c r="AA25" s="24"/>
      <c r="AB25" s="24"/>
      <c r="AC25" s="24"/>
      <c r="AD25" s="26"/>
      <c r="AE25" s="32"/>
      <c r="AF25" s="26"/>
      <c r="AG25" s="32">
        <v>20000</v>
      </c>
      <c r="AH25" s="26" t="s">
        <v>12</v>
      </c>
      <c r="AI25" s="9" t="str">
        <f>IF(W23="■","○","×")</f>
        <v>×</v>
      </c>
      <c r="AJ25" s="10" t="str">
        <f>IF(F23="3号","×",IF(F25="有","×",""))</f>
        <v/>
      </c>
      <c r="AK25" s="10" t="str">
        <f>IF(AND(AI25="○",AJ25=""),AG25,"")</f>
        <v/>
      </c>
    </row>
    <row r="26" spans="1:57" ht="15" customHeight="1">
      <c r="A26" s="93"/>
      <c r="B26" s="119"/>
      <c r="C26" s="120"/>
      <c r="D26" s="120"/>
      <c r="E26" s="121"/>
      <c r="F26" s="114"/>
      <c r="G26" s="139"/>
      <c r="H26" s="139"/>
      <c r="I26" s="139"/>
      <c r="J26" s="139"/>
      <c r="K26" s="139"/>
      <c r="L26" s="115"/>
      <c r="M26" s="71"/>
      <c r="N26" s="72"/>
      <c r="O26" s="72"/>
      <c r="P26" s="72"/>
      <c r="Q26" s="72"/>
      <c r="R26" s="72"/>
      <c r="S26" s="72"/>
      <c r="T26" s="72"/>
      <c r="U26" s="72"/>
      <c r="V26" s="72"/>
      <c r="W26" s="72"/>
      <c r="X26" s="73"/>
      <c r="AK26" s="7">
        <f>SUM(AK16:AK25)</f>
        <v>0</v>
      </c>
      <c r="AS26" s="14"/>
      <c r="AT26" s="14"/>
      <c r="AU26" s="14"/>
      <c r="AV26" s="14"/>
      <c r="AW26" s="14"/>
    </row>
    <row r="27" spans="1:57" ht="15" customHeight="1">
      <c r="A27" s="92">
        <v>10</v>
      </c>
      <c r="B27" s="122" t="s">
        <v>52</v>
      </c>
      <c r="C27" s="123"/>
      <c r="D27" s="123"/>
      <c r="E27" s="124"/>
      <c r="F27" s="134"/>
      <c r="G27" s="135"/>
      <c r="H27" s="135"/>
      <c r="I27" s="135"/>
      <c r="J27" s="99" t="s">
        <v>30</v>
      </c>
      <c r="K27" s="99"/>
      <c r="L27" s="100"/>
      <c r="M27" s="92">
        <v>10</v>
      </c>
      <c r="N27" s="98" t="s">
        <v>49</v>
      </c>
      <c r="O27" s="99"/>
      <c r="P27" s="99"/>
      <c r="Q27" s="99"/>
      <c r="R27" s="99"/>
      <c r="S27" s="99"/>
      <c r="T27" s="99"/>
      <c r="U27" s="99"/>
      <c r="V27" s="100"/>
      <c r="W27" s="112" t="s">
        <v>41</v>
      </c>
      <c r="X27" s="113"/>
      <c r="Y27" s="12"/>
      <c r="Z27" s="6" t="s">
        <v>110</v>
      </c>
    </row>
    <row r="28" spans="1:57" ht="15" customHeight="1">
      <c r="A28" s="93"/>
      <c r="B28" s="125"/>
      <c r="C28" s="126"/>
      <c r="D28" s="126"/>
      <c r="E28" s="127"/>
      <c r="F28" s="136"/>
      <c r="G28" s="137"/>
      <c r="H28" s="137"/>
      <c r="I28" s="137"/>
      <c r="J28" s="102"/>
      <c r="K28" s="102"/>
      <c r="L28" s="103"/>
      <c r="M28" s="93"/>
      <c r="N28" s="101"/>
      <c r="O28" s="102"/>
      <c r="P28" s="102"/>
      <c r="Q28" s="102"/>
      <c r="R28" s="102"/>
      <c r="S28" s="102"/>
      <c r="T28" s="102"/>
      <c r="U28" s="102"/>
      <c r="V28" s="103"/>
      <c r="W28" s="114"/>
      <c r="X28" s="115"/>
      <c r="Y28" s="12"/>
      <c r="Z28" s="19" t="s">
        <v>2</v>
      </c>
      <c r="AA28" s="19"/>
      <c r="AB28" s="19"/>
      <c r="AC28" s="19"/>
      <c r="AD28" s="19"/>
      <c r="AE28" s="19"/>
      <c r="AF28" s="19"/>
      <c r="AG28" s="19" t="s">
        <v>11</v>
      </c>
      <c r="AH28" s="20"/>
      <c r="AI28" s="16" t="s">
        <v>113</v>
      </c>
      <c r="AJ28" s="10" t="s">
        <v>114</v>
      </c>
      <c r="AK28" s="10"/>
    </row>
    <row r="29" spans="1:57" ht="15" customHeight="1">
      <c r="A29" s="92">
        <v>11</v>
      </c>
      <c r="B29" s="140" t="s">
        <v>156</v>
      </c>
      <c r="C29" s="141"/>
      <c r="D29" s="141"/>
      <c r="E29" s="142"/>
      <c r="F29" s="112"/>
      <c r="G29" s="138"/>
      <c r="H29" s="138"/>
      <c r="I29" s="138"/>
      <c r="J29" s="138"/>
      <c r="K29" s="138"/>
      <c r="L29" s="113"/>
      <c r="M29" s="92">
        <v>11</v>
      </c>
      <c r="N29" s="98" t="s">
        <v>160</v>
      </c>
      <c r="O29" s="99"/>
      <c r="P29" s="99"/>
      <c r="Q29" s="99"/>
      <c r="R29" s="99"/>
      <c r="S29" s="99"/>
      <c r="T29" s="99"/>
      <c r="U29" s="99"/>
      <c r="V29" s="100"/>
      <c r="W29" s="112" t="s">
        <v>41</v>
      </c>
      <c r="X29" s="113"/>
      <c r="Y29" s="12"/>
      <c r="Z29" s="21" t="s">
        <v>3</v>
      </c>
      <c r="AA29" s="22"/>
      <c r="AB29" s="22"/>
      <c r="AC29" s="22"/>
      <c r="AD29" s="23"/>
      <c r="AE29" s="24"/>
      <c r="AF29" s="25" t="s">
        <v>9</v>
      </c>
      <c r="AG29" s="32">
        <v>15000</v>
      </c>
      <c r="AH29" s="26" t="s">
        <v>12</v>
      </c>
      <c r="AI29" s="16" t="str">
        <f>IF(OR($F$23="3号",$F$25="有"),"○","×")</f>
        <v>×</v>
      </c>
      <c r="AJ29" s="10" t="str">
        <f>IF($F$15&lt;=100,"○","×")</f>
        <v>○</v>
      </c>
      <c r="AK29" s="10" t="str">
        <f>IF(AND(AI29="○",AJ29="○"),AG29,"")</f>
        <v/>
      </c>
    </row>
    <row r="30" spans="1:57" ht="15" customHeight="1">
      <c r="A30" s="93"/>
      <c r="B30" s="143"/>
      <c r="C30" s="144"/>
      <c r="D30" s="144"/>
      <c r="E30" s="145"/>
      <c r="F30" s="114"/>
      <c r="G30" s="139"/>
      <c r="H30" s="139"/>
      <c r="I30" s="139"/>
      <c r="J30" s="139"/>
      <c r="K30" s="139"/>
      <c r="L30" s="115"/>
      <c r="M30" s="93"/>
      <c r="N30" s="101"/>
      <c r="O30" s="102"/>
      <c r="P30" s="102"/>
      <c r="Q30" s="102"/>
      <c r="R30" s="102"/>
      <c r="S30" s="102"/>
      <c r="T30" s="102"/>
      <c r="U30" s="102"/>
      <c r="V30" s="103"/>
      <c r="W30" s="114"/>
      <c r="X30" s="115"/>
      <c r="Y30" s="12"/>
      <c r="Z30" s="21"/>
      <c r="AA30" s="22"/>
      <c r="AB30" s="22"/>
      <c r="AC30" s="22"/>
      <c r="AD30" s="23"/>
      <c r="AE30" s="24"/>
      <c r="AF30" s="25" t="s">
        <v>10</v>
      </c>
      <c r="AG30" s="32">
        <v>20000</v>
      </c>
      <c r="AH30" s="26" t="s">
        <v>12</v>
      </c>
      <c r="AI30" s="16" t="str">
        <f>IF(OR($F$23="3号",$F$25="有"),"×","○")</f>
        <v>○</v>
      </c>
      <c r="AJ30" s="10" t="str">
        <f>IF($F$15&lt;=100,"○","×")</f>
        <v>○</v>
      </c>
      <c r="AK30" s="10">
        <f t="shared" ref="AK30:AK36" si="8">IF(AND(AI30="○",AJ30="○"),AG30,"")</f>
        <v>20000</v>
      </c>
    </row>
    <row r="31" spans="1:57" ht="15" customHeight="1">
      <c r="A31" s="171"/>
      <c r="B31" s="173"/>
      <c r="C31" s="174"/>
      <c r="D31" s="174"/>
      <c r="E31" s="175"/>
      <c r="F31" s="179"/>
      <c r="G31" s="180"/>
      <c r="H31" s="180"/>
      <c r="I31" s="180"/>
      <c r="J31" s="180"/>
      <c r="K31" s="180"/>
      <c r="L31" s="181"/>
      <c r="M31" s="92">
        <v>12</v>
      </c>
      <c r="N31" s="98" t="s">
        <v>53</v>
      </c>
      <c r="O31" s="99"/>
      <c r="P31" s="99"/>
      <c r="Q31" s="99"/>
      <c r="R31" s="99"/>
      <c r="S31" s="99"/>
      <c r="T31" s="99"/>
      <c r="U31" s="99"/>
      <c r="V31" s="100"/>
      <c r="W31" s="112" t="s">
        <v>41</v>
      </c>
      <c r="X31" s="113"/>
      <c r="Y31" s="12"/>
      <c r="Z31" s="21" t="s">
        <v>4</v>
      </c>
      <c r="AA31" s="22"/>
      <c r="AB31" s="22"/>
      <c r="AC31" s="22"/>
      <c r="AD31" s="23"/>
      <c r="AE31" s="24"/>
      <c r="AF31" s="25" t="s">
        <v>9</v>
      </c>
      <c r="AG31" s="32">
        <v>20000</v>
      </c>
      <c r="AH31" s="26" t="s">
        <v>12</v>
      </c>
      <c r="AI31" s="16" t="str">
        <f t="shared" ref="AI31" si="9">IF(OR($F$23="3号",$F$25="有"),"○","×")</f>
        <v>×</v>
      </c>
      <c r="AJ31" s="10" t="str">
        <f>IF(AND($F$15&gt;100,$F$15&lt;=200),"○","×")</f>
        <v>×</v>
      </c>
      <c r="AK31" s="10" t="str">
        <f t="shared" si="8"/>
        <v/>
      </c>
    </row>
    <row r="32" spans="1:57" ht="15" customHeight="1">
      <c r="A32" s="172"/>
      <c r="B32" s="176"/>
      <c r="C32" s="177"/>
      <c r="D32" s="177"/>
      <c r="E32" s="178"/>
      <c r="F32" s="182"/>
      <c r="G32" s="183"/>
      <c r="H32" s="183"/>
      <c r="I32" s="183"/>
      <c r="J32" s="183"/>
      <c r="K32" s="183"/>
      <c r="L32" s="184"/>
      <c r="M32" s="93"/>
      <c r="N32" s="101"/>
      <c r="O32" s="102"/>
      <c r="P32" s="102"/>
      <c r="Q32" s="102"/>
      <c r="R32" s="102"/>
      <c r="S32" s="102"/>
      <c r="T32" s="102"/>
      <c r="U32" s="102"/>
      <c r="V32" s="103"/>
      <c r="W32" s="114"/>
      <c r="X32" s="115"/>
      <c r="Y32" s="12"/>
      <c r="Z32" s="21"/>
      <c r="AA32" s="22"/>
      <c r="AB32" s="22"/>
      <c r="AC32" s="22"/>
      <c r="AD32" s="23"/>
      <c r="AE32" s="24"/>
      <c r="AF32" s="25" t="s">
        <v>10</v>
      </c>
      <c r="AG32" s="32">
        <v>24000</v>
      </c>
      <c r="AH32" s="26" t="s">
        <v>12</v>
      </c>
      <c r="AI32" s="16" t="str">
        <f t="shared" ref="AI32" si="10">IF(OR($F$23="3号",$F$25="有"),"×","○")</f>
        <v>○</v>
      </c>
      <c r="AJ32" s="10" t="str">
        <f>IF(AND($F$15&gt;100,$F$15&lt;=200),"○","×")</f>
        <v>×</v>
      </c>
      <c r="AK32" s="10" t="str">
        <f t="shared" si="8"/>
        <v/>
      </c>
    </row>
    <row r="33" spans="1:38" ht="15" customHeight="1">
      <c r="A33" s="171"/>
      <c r="B33" s="173"/>
      <c r="C33" s="174"/>
      <c r="D33" s="174"/>
      <c r="E33" s="175"/>
      <c r="F33" s="179"/>
      <c r="G33" s="180"/>
      <c r="H33" s="180"/>
      <c r="I33" s="180"/>
      <c r="J33" s="180"/>
      <c r="K33" s="180"/>
      <c r="L33" s="181"/>
      <c r="M33" s="92">
        <v>13</v>
      </c>
      <c r="N33" s="98" t="s">
        <v>54</v>
      </c>
      <c r="O33" s="99"/>
      <c r="P33" s="99"/>
      <c r="Q33" s="99"/>
      <c r="R33" s="99"/>
      <c r="S33" s="99"/>
      <c r="T33" s="99"/>
      <c r="U33" s="99"/>
      <c r="V33" s="100"/>
      <c r="W33" s="112" t="s">
        <v>41</v>
      </c>
      <c r="X33" s="113"/>
      <c r="Y33" s="12"/>
      <c r="Z33" s="21" t="s">
        <v>5</v>
      </c>
      <c r="AA33" s="22"/>
      <c r="AB33" s="22"/>
      <c r="AC33" s="22"/>
      <c r="AD33" s="23"/>
      <c r="AE33" s="24"/>
      <c r="AF33" s="25" t="s">
        <v>9</v>
      </c>
      <c r="AG33" s="32">
        <v>28000</v>
      </c>
      <c r="AH33" s="26" t="s">
        <v>12</v>
      </c>
      <c r="AI33" s="16" t="str">
        <f t="shared" ref="AI33" si="11">IF(OR($F$23="3号",$F$25="有"),"○","×")</f>
        <v>×</v>
      </c>
      <c r="AJ33" s="10" t="str">
        <f>IF(AND($F$15&gt;200,$F$15&lt;=300),"○","×")</f>
        <v>×</v>
      </c>
      <c r="AK33" s="10" t="str">
        <f t="shared" si="8"/>
        <v/>
      </c>
    </row>
    <row r="34" spans="1:38" ht="15" customHeight="1">
      <c r="A34" s="172"/>
      <c r="B34" s="176"/>
      <c r="C34" s="177"/>
      <c r="D34" s="177"/>
      <c r="E34" s="178"/>
      <c r="F34" s="182"/>
      <c r="G34" s="183"/>
      <c r="H34" s="183"/>
      <c r="I34" s="183"/>
      <c r="J34" s="183"/>
      <c r="K34" s="183"/>
      <c r="L34" s="184"/>
      <c r="M34" s="93"/>
      <c r="N34" s="101"/>
      <c r="O34" s="102"/>
      <c r="P34" s="102"/>
      <c r="Q34" s="102"/>
      <c r="R34" s="102"/>
      <c r="S34" s="102"/>
      <c r="T34" s="102"/>
      <c r="U34" s="102"/>
      <c r="V34" s="103"/>
      <c r="W34" s="114"/>
      <c r="X34" s="115"/>
      <c r="Y34" s="12"/>
      <c r="Z34" s="21"/>
      <c r="AA34" s="22"/>
      <c r="AB34" s="22"/>
      <c r="AC34" s="22"/>
      <c r="AD34" s="23"/>
      <c r="AE34" s="24"/>
      <c r="AF34" s="25" t="s">
        <v>10</v>
      </c>
      <c r="AG34" s="32">
        <v>33000</v>
      </c>
      <c r="AH34" s="26" t="s">
        <v>12</v>
      </c>
      <c r="AI34" s="16" t="str">
        <f t="shared" ref="AI34" si="12">IF(OR($F$23="3号",$F$25="有"),"×","○")</f>
        <v>○</v>
      </c>
      <c r="AJ34" s="10" t="str">
        <f>IF(AND($F$15&gt;200,$F$15&lt;=300),"○","×")</f>
        <v>×</v>
      </c>
      <c r="AK34" s="10" t="str">
        <f t="shared" si="8"/>
        <v/>
      </c>
    </row>
    <row r="35" spans="1:38" ht="15" customHeight="1">
      <c r="A35" s="12"/>
      <c r="X35" s="17"/>
      <c r="Z35" s="21" t="s">
        <v>6</v>
      </c>
      <c r="AA35" s="22"/>
      <c r="AB35" s="22"/>
      <c r="AC35" s="22"/>
      <c r="AD35" s="23"/>
      <c r="AE35" s="24"/>
      <c r="AF35" s="25" t="s">
        <v>9</v>
      </c>
      <c r="AG35" s="32">
        <v>33000</v>
      </c>
      <c r="AH35" s="26" t="s">
        <v>12</v>
      </c>
      <c r="AI35" s="16" t="str">
        <f t="shared" ref="AI35" si="13">IF(OR($F$23="3号",$F$25="有"),"○","×")</f>
        <v>×</v>
      </c>
      <c r="AJ35" s="10" t="str">
        <f>IF(AND($F$15&gt;300,$F$15&lt;=500),"○","×")</f>
        <v>×</v>
      </c>
      <c r="AK35" s="10" t="str">
        <f t="shared" si="8"/>
        <v/>
      </c>
    </row>
    <row r="36" spans="1:38" ht="15" customHeight="1">
      <c r="A36" s="67" t="s">
        <v>107</v>
      </c>
      <c r="B36" s="67"/>
      <c r="C36" s="67"/>
      <c r="D36" s="67"/>
      <c r="E36" s="67"/>
      <c r="F36" s="67"/>
      <c r="G36" s="67"/>
      <c r="H36" s="67"/>
      <c r="I36" s="67"/>
      <c r="J36" s="67"/>
      <c r="K36" s="67"/>
      <c r="L36" s="67"/>
      <c r="M36" s="67"/>
      <c r="N36" s="67"/>
      <c r="O36" s="67"/>
      <c r="P36" s="67"/>
      <c r="Q36" s="67"/>
      <c r="R36" s="67"/>
      <c r="S36" s="67"/>
      <c r="T36" s="67"/>
      <c r="U36" s="67"/>
      <c r="V36" s="67"/>
      <c r="W36" s="67"/>
      <c r="X36" s="67"/>
      <c r="Z36" s="21"/>
      <c r="AA36" s="22"/>
      <c r="AB36" s="22"/>
      <c r="AC36" s="22"/>
      <c r="AD36" s="23"/>
      <c r="AE36" s="24"/>
      <c r="AF36" s="25" t="s">
        <v>10</v>
      </c>
      <c r="AG36" s="32">
        <v>45000</v>
      </c>
      <c r="AH36" s="26" t="s">
        <v>12</v>
      </c>
      <c r="AI36" s="16" t="str">
        <f t="shared" ref="AI36" si="14">IF(OR($F$23="3号",$F$25="有"),"×","○")</f>
        <v>○</v>
      </c>
      <c r="AJ36" s="10" t="str">
        <f>IF(AND($F$15&gt;300,$F$15&lt;=500),"○","×")</f>
        <v>×</v>
      </c>
      <c r="AK36" s="10" t="str">
        <f t="shared" si="8"/>
        <v/>
      </c>
      <c r="AL36" s="7"/>
    </row>
    <row r="37" spans="1:38" ht="15" customHeight="1">
      <c r="A37" s="67"/>
      <c r="B37" s="67"/>
      <c r="C37" s="67"/>
      <c r="D37" s="67"/>
      <c r="E37" s="67"/>
      <c r="F37" s="67"/>
      <c r="G37" s="67"/>
      <c r="H37" s="67"/>
      <c r="I37" s="67"/>
      <c r="J37" s="67"/>
      <c r="K37" s="67"/>
      <c r="L37" s="67"/>
      <c r="M37" s="67"/>
      <c r="N37" s="67"/>
      <c r="O37" s="67"/>
      <c r="P37" s="67"/>
      <c r="Q37" s="67"/>
      <c r="R37" s="67"/>
      <c r="S37" s="67"/>
      <c r="T37" s="67"/>
      <c r="U37" s="67"/>
      <c r="V37" s="67"/>
      <c r="W37" s="67"/>
      <c r="X37" s="67"/>
      <c r="Z37" s="21" t="s">
        <v>8</v>
      </c>
      <c r="AA37" s="22"/>
      <c r="AB37" s="22"/>
      <c r="AC37" s="22"/>
      <c r="AD37" s="24"/>
      <c r="AE37" s="24"/>
      <c r="AF37" s="26"/>
      <c r="AG37" s="32">
        <v>87000</v>
      </c>
      <c r="AH37" s="26" t="s">
        <v>12</v>
      </c>
      <c r="AI37" s="16"/>
      <c r="AJ37" s="10" t="str">
        <f>IF(AND($F$15&gt;500,$F$15&lt;=1000),"○","×")</f>
        <v>×</v>
      </c>
      <c r="AK37" s="10" t="str">
        <f>IF(AJ37="○",AG37,"")</f>
        <v/>
      </c>
      <c r="AL37" s="7"/>
    </row>
    <row r="38" spans="1:38" ht="15" customHeight="1">
      <c r="A38" s="68" t="s">
        <v>1</v>
      </c>
      <c r="B38" s="69"/>
      <c r="C38" s="69"/>
      <c r="D38" s="69"/>
      <c r="E38" s="69"/>
      <c r="F38" s="69"/>
      <c r="G38" s="69"/>
      <c r="H38" s="69"/>
      <c r="I38" s="69"/>
      <c r="J38" s="69"/>
      <c r="K38" s="69"/>
      <c r="L38" s="70"/>
      <c r="M38" s="68" t="s">
        <v>106</v>
      </c>
      <c r="N38" s="69"/>
      <c r="O38" s="69"/>
      <c r="P38" s="69"/>
      <c r="Q38" s="69"/>
      <c r="R38" s="69"/>
      <c r="S38" s="69"/>
      <c r="T38" s="69"/>
      <c r="U38" s="69"/>
      <c r="V38" s="69"/>
      <c r="W38" s="69"/>
      <c r="X38" s="70"/>
      <c r="Y38" s="7"/>
      <c r="Z38" s="21" t="s">
        <v>7</v>
      </c>
      <c r="AA38" s="22"/>
      <c r="AB38" s="22"/>
      <c r="AC38" s="22"/>
      <c r="AD38" s="24"/>
      <c r="AE38" s="24"/>
      <c r="AF38" s="26"/>
      <c r="AG38" s="32">
        <v>124000</v>
      </c>
      <c r="AH38" s="26" t="s">
        <v>12</v>
      </c>
      <c r="AI38" s="16"/>
      <c r="AJ38" s="10" t="str">
        <f>IF(AND($F$15&gt;1000,$F$15&lt;=2000),"○","×")</f>
        <v>×</v>
      </c>
      <c r="AK38" s="10" t="str">
        <f>IF(AJ38="○",AG38,"")</f>
        <v/>
      </c>
      <c r="AL38" s="7"/>
    </row>
    <row r="39" spans="1:38" ht="15" customHeight="1">
      <c r="A39" s="71"/>
      <c r="B39" s="72"/>
      <c r="C39" s="72"/>
      <c r="D39" s="72"/>
      <c r="E39" s="72"/>
      <c r="F39" s="72"/>
      <c r="G39" s="72"/>
      <c r="H39" s="72"/>
      <c r="I39" s="72"/>
      <c r="J39" s="72"/>
      <c r="K39" s="72"/>
      <c r="L39" s="73"/>
      <c r="M39" s="71"/>
      <c r="N39" s="72"/>
      <c r="O39" s="72"/>
      <c r="P39" s="72"/>
      <c r="Q39" s="72"/>
      <c r="R39" s="72"/>
      <c r="S39" s="72"/>
      <c r="T39" s="72"/>
      <c r="U39" s="72"/>
      <c r="V39" s="72"/>
      <c r="W39" s="72"/>
      <c r="X39" s="73"/>
      <c r="Y39" s="7"/>
      <c r="Z39" s="7"/>
      <c r="AA39" s="7"/>
      <c r="AB39" s="7"/>
      <c r="AC39" s="7"/>
      <c r="AD39" s="7"/>
      <c r="AE39" s="7"/>
      <c r="AF39" s="7"/>
      <c r="AG39" s="7"/>
      <c r="AH39" s="7"/>
      <c r="AK39" s="7">
        <f>SUM(AK29:AK38)</f>
        <v>20000</v>
      </c>
      <c r="AL39" s="7"/>
    </row>
    <row r="40" spans="1:38" ht="15" customHeight="1">
      <c r="A40" s="185" t="s">
        <v>56</v>
      </c>
      <c r="B40" s="186"/>
      <c r="C40" s="187"/>
      <c r="D40" s="194">
        <f>AK13</f>
        <v>25000</v>
      </c>
      <c r="E40" s="195"/>
      <c r="F40" s="195"/>
      <c r="G40" s="195"/>
      <c r="H40" s="196"/>
      <c r="I40" s="185"/>
      <c r="J40" s="186"/>
      <c r="K40" s="186"/>
      <c r="L40" s="187"/>
      <c r="M40" s="77" t="s">
        <v>117</v>
      </c>
      <c r="N40" s="77"/>
      <c r="O40" s="77"/>
      <c r="P40" s="78">
        <f>AK52</f>
        <v>22000</v>
      </c>
      <c r="Q40" s="78"/>
      <c r="R40" s="78"/>
      <c r="S40" s="78"/>
      <c r="T40" s="78"/>
      <c r="U40" s="79"/>
      <c r="V40" s="79"/>
      <c r="W40" s="79"/>
      <c r="X40" s="79"/>
      <c r="Z40" s="6" t="s">
        <v>111</v>
      </c>
    </row>
    <row r="41" spans="1:38" ht="15" customHeight="1">
      <c r="A41" s="188"/>
      <c r="B41" s="189"/>
      <c r="C41" s="190"/>
      <c r="D41" s="197"/>
      <c r="E41" s="198"/>
      <c r="F41" s="198"/>
      <c r="G41" s="198"/>
      <c r="H41" s="199"/>
      <c r="I41" s="188"/>
      <c r="J41" s="189"/>
      <c r="K41" s="189"/>
      <c r="L41" s="190"/>
      <c r="M41" s="77"/>
      <c r="N41" s="77"/>
      <c r="O41" s="77"/>
      <c r="P41" s="78"/>
      <c r="Q41" s="78"/>
      <c r="R41" s="78"/>
      <c r="S41" s="78"/>
      <c r="T41" s="78"/>
      <c r="U41" s="79"/>
      <c r="V41" s="79"/>
      <c r="W41" s="79"/>
      <c r="X41" s="79"/>
      <c r="Z41" s="19" t="s">
        <v>2</v>
      </c>
      <c r="AA41" s="19"/>
      <c r="AB41" s="19"/>
      <c r="AC41" s="19"/>
      <c r="AD41" s="19"/>
      <c r="AE41" s="19"/>
      <c r="AF41" s="19"/>
      <c r="AG41" s="19" t="s">
        <v>11</v>
      </c>
      <c r="AH41" s="20"/>
      <c r="AI41" s="16" t="s">
        <v>113</v>
      </c>
      <c r="AJ41" s="10" t="s">
        <v>114</v>
      </c>
      <c r="AK41" s="10"/>
    </row>
    <row r="42" spans="1:38" ht="15" customHeight="1">
      <c r="A42" s="188"/>
      <c r="B42" s="189"/>
      <c r="C42" s="190"/>
      <c r="D42" s="197"/>
      <c r="E42" s="198"/>
      <c r="F42" s="198"/>
      <c r="G42" s="198"/>
      <c r="H42" s="199"/>
      <c r="I42" s="188"/>
      <c r="J42" s="189"/>
      <c r="K42" s="189"/>
      <c r="L42" s="190"/>
      <c r="M42" s="77" t="s">
        <v>118</v>
      </c>
      <c r="N42" s="77"/>
      <c r="O42" s="77"/>
      <c r="P42" s="78">
        <f>IF(F7="確認申請・完了検査",,AK39)</f>
        <v>0</v>
      </c>
      <c r="Q42" s="78"/>
      <c r="R42" s="78"/>
      <c r="S42" s="78"/>
      <c r="T42" s="78"/>
      <c r="U42" s="79"/>
      <c r="V42" s="79"/>
      <c r="W42" s="79"/>
      <c r="X42" s="79"/>
      <c r="Z42" s="21" t="s">
        <v>3</v>
      </c>
      <c r="AA42" s="22"/>
      <c r="AB42" s="22"/>
      <c r="AC42" s="22"/>
      <c r="AD42" s="23"/>
      <c r="AE42" s="24"/>
      <c r="AF42" s="25" t="s">
        <v>9</v>
      </c>
      <c r="AG42" s="32">
        <v>19000</v>
      </c>
      <c r="AH42" s="26" t="s">
        <v>12</v>
      </c>
      <c r="AI42" s="16" t="str">
        <f>IF(OR($F$23="3号",$F$25="有"),"○","×")</f>
        <v>×</v>
      </c>
      <c r="AJ42" s="10" t="str">
        <f>IF($F$15&lt;=100,"○","×")</f>
        <v>○</v>
      </c>
      <c r="AK42" s="10" t="str">
        <f>IF(AND(AI42="○",AJ42="○"),AG42,"")</f>
        <v/>
      </c>
    </row>
    <row r="43" spans="1:38" ht="15" customHeight="1">
      <c r="A43" s="191"/>
      <c r="B43" s="192"/>
      <c r="C43" s="193"/>
      <c r="D43" s="200"/>
      <c r="E43" s="201"/>
      <c r="F43" s="201"/>
      <c r="G43" s="201"/>
      <c r="H43" s="202"/>
      <c r="I43" s="191"/>
      <c r="J43" s="192"/>
      <c r="K43" s="192"/>
      <c r="L43" s="193"/>
      <c r="M43" s="77"/>
      <c r="N43" s="77"/>
      <c r="O43" s="77"/>
      <c r="P43" s="78"/>
      <c r="Q43" s="78"/>
      <c r="R43" s="78"/>
      <c r="S43" s="78"/>
      <c r="T43" s="78"/>
      <c r="U43" s="79"/>
      <c r="V43" s="79"/>
      <c r="W43" s="79"/>
      <c r="X43" s="79"/>
      <c r="Z43" s="21"/>
      <c r="AA43" s="22"/>
      <c r="AB43" s="22"/>
      <c r="AC43" s="22"/>
      <c r="AD43" s="23"/>
      <c r="AE43" s="24"/>
      <c r="AF43" s="25" t="s">
        <v>10</v>
      </c>
      <c r="AG43" s="32">
        <v>22000</v>
      </c>
      <c r="AH43" s="26" t="s">
        <v>12</v>
      </c>
      <c r="AI43" s="16" t="str">
        <f>IF(OR($F$23="3号",$F$25="有"),"×","○")</f>
        <v>○</v>
      </c>
      <c r="AJ43" s="10" t="str">
        <f>IF($F$15&lt;=100,"○","×")</f>
        <v>○</v>
      </c>
      <c r="AK43" s="10">
        <f t="shared" ref="AK43:AK49" si="15">IF(AND(AI43="○",AJ43="○"),AG43,"")</f>
        <v>22000</v>
      </c>
    </row>
    <row r="44" spans="1:38" ht="15" customHeight="1">
      <c r="A44" s="79" t="s">
        <v>57</v>
      </c>
      <c r="B44" s="79"/>
      <c r="C44" s="79"/>
      <c r="D44" s="78">
        <f>AK26</f>
        <v>0</v>
      </c>
      <c r="E44" s="78"/>
      <c r="F44" s="78"/>
      <c r="G44" s="78"/>
      <c r="H44" s="78"/>
      <c r="I44" s="79"/>
      <c r="J44" s="79"/>
      <c r="K44" s="79"/>
      <c r="L44" s="79"/>
      <c r="M44" s="77" t="s">
        <v>121</v>
      </c>
      <c r="N44" s="77"/>
      <c r="O44" s="77"/>
      <c r="P44" s="78">
        <f>AK60</f>
        <v>0</v>
      </c>
      <c r="Q44" s="78"/>
      <c r="R44" s="78"/>
      <c r="S44" s="78"/>
      <c r="T44" s="78"/>
      <c r="U44" s="79"/>
      <c r="V44" s="79"/>
      <c r="W44" s="79"/>
      <c r="X44" s="79"/>
      <c r="Z44" s="21" t="s">
        <v>4</v>
      </c>
      <c r="AA44" s="22"/>
      <c r="AB44" s="22"/>
      <c r="AC44" s="22"/>
      <c r="AD44" s="23"/>
      <c r="AE44" s="24"/>
      <c r="AF44" s="25" t="s">
        <v>9</v>
      </c>
      <c r="AG44" s="32">
        <v>24000</v>
      </c>
      <c r="AH44" s="26" t="s">
        <v>12</v>
      </c>
      <c r="AI44" s="16" t="str">
        <f t="shared" ref="AI44" si="16">IF(OR($F$23="3号",$F$25="有"),"○","×")</f>
        <v>×</v>
      </c>
      <c r="AJ44" s="10" t="str">
        <f>IF(AND($F$15&gt;100,$F$15&lt;=200),"○","×")</f>
        <v>×</v>
      </c>
      <c r="AK44" s="10" t="str">
        <f t="shared" si="15"/>
        <v/>
      </c>
      <c r="AL44" s="7"/>
    </row>
    <row r="45" spans="1:38" ht="15" customHeight="1">
      <c r="A45" s="79"/>
      <c r="B45" s="79"/>
      <c r="C45" s="79"/>
      <c r="D45" s="78"/>
      <c r="E45" s="78"/>
      <c r="F45" s="78"/>
      <c r="G45" s="78"/>
      <c r="H45" s="78"/>
      <c r="I45" s="79"/>
      <c r="J45" s="79"/>
      <c r="K45" s="79"/>
      <c r="L45" s="79"/>
      <c r="M45" s="77"/>
      <c r="N45" s="77"/>
      <c r="O45" s="77"/>
      <c r="P45" s="78"/>
      <c r="Q45" s="78"/>
      <c r="R45" s="78"/>
      <c r="S45" s="78"/>
      <c r="T45" s="78"/>
      <c r="U45" s="79"/>
      <c r="V45" s="79"/>
      <c r="W45" s="79"/>
      <c r="X45" s="79"/>
      <c r="Z45" s="21"/>
      <c r="AA45" s="22"/>
      <c r="AB45" s="22"/>
      <c r="AC45" s="22"/>
      <c r="AD45" s="23"/>
      <c r="AE45" s="24"/>
      <c r="AF45" s="25" t="s">
        <v>10</v>
      </c>
      <c r="AG45" s="32">
        <v>26000</v>
      </c>
      <c r="AH45" s="26" t="s">
        <v>12</v>
      </c>
      <c r="AI45" s="16" t="str">
        <f t="shared" ref="AI45" si="17">IF(OR($F$23="3号",$F$25="有"),"×","○")</f>
        <v>○</v>
      </c>
      <c r="AJ45" s="10" t="str">
        <f>IF(AND($F$15&gt;100,$F$15&lt;=200),"○","×")</f>
        <v>×</v>
      </c>
      <c r="AK45" s="10" t="str">
        <f t="shared" si="15"/>
        <v/>
      </c>
      <c r="AL45" s="7"/>
    </row>
    <row r="46" spans="1:38" ht="15" customHeight="1">
      <c r="A46" s="80" t="s">
        <v>11</v>
      </c>
      <c r="B46" s="80"/>
      <c r="C46" s="80"/>
      <c r="D46" s="81">
        <f>SUM(D40:H45)</f>
        <v>25000</v>
      </c>
      <c r="E46" s="80"/>
      <c r="F46" s="80"/>
      <c r="G46" s="80"/>
      <c r="H46" s="80"/>
      <c r="I46" s="82" t="s">
        <v>55</v>
      </c>
      <c r="J46" s="82"/>
      <c r="K46" s="82"/>
      <c r="L46" s="82"/>
      <c r="M46" s="80" t="s">
        <v>11</v>
      </c>
      <c r="N46" s="80"/>
      <c r="O46" s="80"/>
      <c r="P46" s="81">
        <f>SUM(P40:T45)</f>
        <v>22000</v>
      </c>
      <c r="Q46" s="80"/>
      <c r="R46" s="80"/>
      <c r="S46" s="80"/>
      <c r="T46" s="80"/>
      <c r="U46" s="82" t="s">
        <v>55</v>
      </c>
      <c r="V46" s="82"/>
      <c r="W46" s="82"/>
      <c r="X46" s="82"/>
      <c r="Z46" s="21" t="s">
        <v>5</v>
      </c>
      <c r="AA46" s="22"/>
      <c r="AB46" s="22"/>
      <c r="AC46" s="22"/>
      <c r="AD46" s="23"/>
      <c r="AE46" s="24"/>
      <c r="AF46" s="25" t="s">
        <v>9</v>
      </c>
      <c r="AG46" s="32">
        <v>30000</v>
      </c>
      <c r="AH46" s="26" t="s">
        <v>12</v>
      </c>
      <c r="AI46" s="16" t="str">
        <f t="shared" ref="AI46" si="18">IF(OR($F$23="3号",$F$25="有"),"○","×")</f>
        <v>×</v>
      </c>
      <c r="AJ46" s="10" t="str">
        <f>IF(AND($F$15&gt;200,$F$15&lt;=300),"○","×")</f>
        <v>×</v>
      </c>
      <c r="AK46" s="10" t="str">
        <f>IF(AND(AI46="○",AJ46="○"),AG46,"")</f>
        <v/>
      </c>
    </row>
    <row r="47" spans="1:38" ht="15" customHeight="1">
      <c r="A47" s="80"/>
      <c r="B47" s="80"/>
      <c r="C47" s="80"/>
      <c r="D47" s="80"/>
      <c r="E47" s="80"/>
      <c r="F47" s="80"/>
      <c r="G47" s="80"/>
      <c r="H47" s="80"/>
      <c r="I47" s="82"/>
      <c r="J47" s="82"/>
      <c r="K47" s="82"/>
      <c r="L47" s="82"/>
      <c r="M47" s="80"/>
      <c r="N47" s="80"/>
      <c r="O47" s="80"/>
      <c r="P47" s="80"/>
      <c r="Q47" s="80"/>
      <c r="R47" s="80"/>
      <c r="S47" s="80"/>
      <c r="T47" s="80"/>
      <c r="U47" s="82"/>
      <c r="V47" s="82"/>
      <c r="W47" s="82"/>
      <c r="X47" s="82"/>
      <c r="Z47" s="21"/>
      <c r="AA47" s="22"/>
      <c r="AB47" s="22"/>
      <c r="AC47" s="22"/>
      <c r="AD47" s="23"/>
      <c r="AE47" s="24"/>
      <c r="AF47" s="25" t="s">
        <v>10</v>
      </c>
      <c r="AG47" s="32">
        <v>35000</v>
      </c>
      <c r="AH47" s="26" t="s">
        <v>12</v>
      </c>
      <c r="AI47" s="16" t="str">
        <f t="shared" ref="AI47" si="19">IF(OR($F$23="3号",$F$25="有"),"×","○")</f>
        <v>○</v>
      </c>
      <c r="AJ47" s="10" t="str">
        <f>IF(AND($F$15&gt;200,$F$15&lt;=300),"○","×")</f>
        <v>×</v>
      </c>
      <c r="AK47" s="10" t="str">
        <f t="shared" si="15"/>
        <v/>
      </c>
    </row>
    <row r="48" spans="1:38" ht="15" customHeight="1">
      <c r="A48" s="86" t="s">
        <v>58</v>
      </c>
      <c r="B48" s="87"/>
      <c r="C48" s="88"/>
      <c r="D48" s="83" t="str">
        <f>IF(A50="","",IF(A50="5% (アイダ、又助、ダイエーP、住林）",D40*0.95+D44,IF(A50="10％（パパまる、ミサワ、ステーツ、積水）",D40*0.9+D44,IF(A50="15％（坂井）",D40*0.85+D44,""))))</f>
        <v/>
      </c>
      <c r="E48" s="84"/>
      <c r="F48" s="84"/>
      <c r="G48" s="84"/>
      <c r="H48" s="84"/>
      <c r="I48" s="85" t="str">
        <f>IF(D48="","","円（非課税）")</f>
        <v/>
      </c>
      <c r="J48" s="85"/>
      <c r="K48" s="85"/>
      <c r="L48" s="85"/>
      <c r="M48" s="86" t="s">
        <v>58</v>
      </c>
      <c r="N48" s="87"/>
      <c r="O48" s="88"/>
      <c r="P48" s="83" t="str">
        <f>IF(A50="","",IF(A50="5% (アイダ、又助、ダイエーP、住林）",(P40+P42)*0.95+P44,IF(A50="10％（パパまる、ミサワ、ステーツ、積水）",(P40+P42)*0.9+P44,IF(A50="15％（坂井）",(P40+P42)*0.85+P44,""))))</f>
        <v/>
      </c>
      <c r="Q48" s="84"/>
      <c r="R48" s="84"/>
      <c r="S48" s="84"/>
      <c r="T48" s="84"/>
      <c r="U48" s="85" t="str">
        <f>IF(P48="","","円（非課税）")</f>
        <v/>
      </c>
      <c r="V48" s="85"/>
      <c r="W48" s="85"/>
      <c r="X48" s="85"/>
      <c r="Z48" s="21" t="s">
        <v>6</v>
      </c>
      <c r="AA48" s="22"/>
      <c r="AB48" s="22"/>
      <c r="AC48" s="22"/>
      <c r="AD48" s="23"/>
      <c r="AE48" s="24"/>
      <c r="AF48" s="25" t="s">
        <v>9</v>
      </c>
      <c r="AG48" s="32">
        <v>39000</v>
      </c>
      <c r="AH48" s="26" t="s">
        <v>12</v>
      </c>
      <c r="AI48" s="16" t="str">
        <f t="shared" ref="AI48" si="20">IF(OR($F$23="3号",$F$25="有"),"○","×")</f>
        <v>×</v>
      </c>
      <c r="AJ48" s="10" t="str">
        <f>IF(AND($F$15&gt;300,$F$15&lt;=500),"○","×")</f>
        <v>×</v>
      </c>
      <c r="AK48" s="10" t="str">
        <f t="shared" si="15"/>
        <v/>
      </c>
    </row>
    <row r="49" spans="1:37" ht="15" customHeight="1">
      <c r="A49" s="89"/>
      <c r="B49" s="90"/>
      <c r="C49" s="91"/>
      <c r="D49" s="84"/>
      <c r="E49" s="84"/>
      <c r="F49" s="84"/>
      <c r="G49" s="84"/>
      <c r="H49" s="84"/>
      <c r="I49" s="85"/>
      <c r="J49" s="85"/>
      <c r="K49" s="85"/>
      <c r="L49" s="85"/>
      <c r="M49" s="89"/>
      <c r="N49" s="90"/>
      <c r="O49" s="91"/>
      <c r="P49" s="84"/>
      <c r="Q49" s="84"/>
      <c r="R49" s="84"/>
      <c r="S49" s="84"/>
      <c r="T49" s="84"/>
      <c r="U49" s="85"/>
      <c r="V49" s="85"/>
      <c r="W49" s="85"/>
      <c r="X49" s="85"/>
      <c r="Z49" s="21"/>
      <c r="AA49" s="22"/>
      <c r="AB49" s="22"/>
      <c r="AC49" s="22"/>
      <c r="AD49" s="23"/>
      <c r="AE49" s="24"/>
      <c r="AF49" s="25" t="s">
        <v>10</v>
      </c>
      <c r="AG49" s="32">
        <v>45000</v>
      </c>
      <c r="AH49" s="26" t="s">
        <v>12</v>
      </c>
      <c r="AI49" s="16" t="str">
        <f t="shared" ref="AI49" si="21">IF(OR($F$23="3号",$F$25="有"),"×","○")</f>
        <v>○</v>
      </c>
      <c r="AJ49" s="10" t="str">
        <f>IF(AND($F$15&gt;300,$F$15&lt;=500),"○","×")</f>
        <v>×</v>
      </c>
      <c r="AK49" s="10" t="str">
        <f t="shared" si="15"/>
        <v/>
      </c>
    </row>
    <row r="50" spans="1:37" ht="15" customHeight="1">
      <c r="A50" s="86"/>
      <c r="B50" s="87"/>
      <c r="C50" s="87"/>
      <c r="D50" s="87"/>
      <c r="E50" s="87"/>
      <c r="F50" s="87"/>
      <c r="G50" s="87"/>
      <c r="H50" s="87"/>
      <c r="I50" s="87"/>
      <c r="J50" s="87"/>
      <c r="K50" s="87"/>
      <c r="L50" s="87"/>
      <c r="M50" s="87"/>
      <c r="N50" s="87"/>
      <c r="O50" s="87"/>
      <c r="P50" s="87"/>
      <c r="Q50" s="87"/>
      <c r="R50" s="87"/>
      <c r="S50" s="87"/>
      <c r="T50" s="87"/>
      <c r="U50" s="87"/>
      <c r="V50" s="87"/>
      <c r="W50" s="87"/>
      <c r="X50" s="88"/>
      <c r="Z50" s="21" t="s">
        <v>8</v>
      </c>
      <c r="AA50" s="22"/>
      <c r="AB50" s="22"/>
      <c r="AC50" s="22"/>
      <c r="AD50" s="24"/>
      <c r="AE50" s="24"/>
      <c r="AF50" s="26"/>
      <c r="AG50" s="32">
        <v>105000</v>
      </c>
      <c r="AH50" s="26" t="s">
        <v>12</v>
      </c>
      <c r="AI50" s="16"/>
      <c r="AJ50" s="10" t="str">
        <f>IF(AND($F$15&gt;500,$F$15&lt;=1000),"○","×")</f>
        <v>×</v>
      </c>
      <c r="AK50" s="10" t="str">
        <f>IF(AJ50="○",AG50,"")</f>
        <v/>
      </c>
    </row>
    <row r="51" spans="1:37" ht="15" customHeight="1">
      <c r="A51" s="89"/>
      <c r="B51" s="90"/>
      <c r="C51" s="90"/>
      <c r="D51" s="90"/>
      <c r="E51" s="90"/>
      <c r="F51" s="90"/>
      <c r="G51" s="90"/>
      <c r="H51" s="90"/>
      <c r="I51" s="90"/>
      <c r="J51" s="90"/>
      <c r="K51" s="90"/>
      <c r="L51" s="90"/>
      <c r="M51" s="90"/>
      <c r="N51" s="90"/>
      <c r="O51" s="90"/>
      <c r="P51" s="90"/>
      <c r="Q51" s="90"/>
      <c r="R51" s="90"/>
      <c r="S51" s="90"/>
      <c r="T51" s="90"/>
      <c r="U51" s="90"/>
      <c r="V51" s="90"/>
      <c r="W51" s="90"/>
      <c r="X51" s="91"/>
      <c r="Z51" s="21" t="s">
        <v>7</v>
      </c>
      <c r="AA51" s="22"/>
      <c r="AB51" s="22"/>
      <c r="AC51" s="22"/>
      <c r="AD51" s="24"/>
      <c r="AE51" s="24"/>
      <c r="AF51" s="26"/>
      <c r="AG51" s="32">
        <v>133000</v>
      </c>
      <c r="AH51" s="26" t="s">
        <v>12</v>
      </c>
      <c r="AI51" s="16"/>
      <c r="AJ51" s="10" t="str">
        <f>IF(AND($F$15&gt;1000,$F$15&lt;=2000),"○","×")</f>
        <v>×</v>
      </c>
      <c r="AK51" s="10" t="str">
        <f>IF(AJ51="○",AG51,"")</f>
        <v/>
      </c>
    </row>
    <row r="52" spans="1:37" ht="15" customHeight="1">
      <c r="A52" s="33"/>
      <c r="B52" s="34"/>
      <c r="C52" s="34"/>
      <c r="D52" s="34"/>
      <c r="E52" s="34"/>
      <c r="F52" s="34"/>
      <c r="G52" s="34"/>
      <c r="H52" s="34"/>
      <c r="I52" s="34"/>
      <c r="J52" s="34"/>
      <c r="K52" s="34"/>
      <c r="L52" s="34"/>
      <c r="M52" s="34"/>
      <c r="N52" s="34"/>
      <c r="O52" s="34"/>
      <c r="P52" s="34"/>
      <c r="Q52" s="34"/>
      <c r="R52" s="34"/>
      <c r="S52" s="34"/>
      <c r="T52" s="34"/>
      <c r="U52" s="34"/>
      <c r="V52" s="34"/>
      <c r="W52" s="34"/>
      <c r="X52" s="35"/>
      <c r="AK52" s="7">
        <f>SUM(AK42:AK51)</f>
        <v>22000</v>
      </c>
    </row>
    <row r="53" spans="1:37" ht="15" customHeight="1">
      <c r="A53" s="36"/>
      <c r="B53" s="37"/>
      <c r="C53" s="37"/>
      <c r="D53" s="37"/>
      <c r="E53" s="37"/>
      <c r="F53" s="37"/>
      <c r="G53" s="37"/>
      <c r="H53" s="37"/>
      <c r="I53" s="37"/>
      <c r="J53" s="37"/>
      <c r="K53" s="37"/>
      <c r="L53" s="37"/>
      <c r="M53" s="37"/>
      <c r="N53" s="37"/>
      <c r="O53" s="37"/>
      <c r="P53" s="37"/>
      <c r="Q53" s="37"/>
      <c r="R53" s="37"/>
      <c r="S53" s="37"/>
      <c r="T53" s="37"/>
      <c r="U53" s="37"/>
      <c r="V53" s="37"/>
      <c r="W53" s="37"/>
      <c r="X53" s="38"/>
      <c r="Z53" s="6" t="s">
        <v>112</v>
      </c>
    </row>
    <row r="54" spans="1:37" ht="15" customHeight="1">
      <c r="A54" s="68" t="s">
        <v>62</v>
      </c>
      <c r="B54" s="69"/>
      <c r="C54" s="69"/>
      <c r="D54" s="69"/>
      <c r="E54" s="69"/>
      <c r="F54" s="69"/>
      <c r="G54" s="69"/>
      <c r="H54" s="69"/>
      <c r="I54" s="69"/>
      <c r="J54" s="69"/>
      <c r="K54" s="69"/>
      <c r="L54" s="69"/>
      <c r="M54" s="69"/>
      <c r="N54" s="69"/>
      <c r="O54" s="69"/>
      <c r="P54" s="69"/>
      <c r="Q54" s="69"/>
      <c r="R54" s="69"/>
      <c r="S54" s="69"/>
      <c r="T54" s="69"/>
      <c r="U54" s="69"/>
      <c r="V54" s="69"/>
      <c r="W54" s="69"/>
      <c r="X54" s="70"/>
      <c r="Z54" s="29" t="s">
        <v>23</v>
      </c>
      <c r="AA54" s="30"/>
      <c r="AB54" s="30"/>
      <c r="AC54" s="30"/>
      <c r="AD54" s="30"/>
      <c r="AE54" s="30"/>
      <c r="AF54" s="30"/>
      <c r="AG54" s="19" t="s">
        <v>11</v>
      </c>
      <c r="AH54" s="19"/>
      <c r="AI54" s="10" t="s">
        <v>115</v>
      </c>
      <c r="AJ54" s="10" t="s">
        <v>116</v>
      </c>
      <c r="AK54" s="10"/>
    </row>
    <row r="55" spans="1:37" ht="15" customHeight="1">
      <c r="A55" s="74"/>
      <c r="B55" s="75"/>
      <c r="C55" s="75"/>
      <c r="D55" s="75"/>
      <c r="E55" s="75"/>
      <c r="F55" s="75"/>
      <c r="G55" s="75"/>
      <c r="H55" s="75"/>
      <c r="I55" s="75"/>
      <c r="J55" s="75"/>
      <c r="K55" s="75"/>
      <c r="L55" s="75"/>
      <c r="M55" s="75"/>
      <c r="N55" s="75"/>
      <c r="O55" s="75"/>
      <c r="P55" s="75"/>
      <c r="Q55" s="75"/>
      <c r="R55" s="75"/>
      <c r="S55" s="75"/>
      <c r="T55" s="75"/>
      <c r="U55" s="75"/>
      <c r="V55" s="75"/>
      <c r="W55" s="75"/>
      <c r="X55" s="76"/>
      <c r="Z55" s="32" t="s">
        <v>15</v>
      </c>
      <c r="AA55" s="24"/>
      <c r="AB55" s="24"/>
      <c r="AC55" s="24"/>
      <c r="AD55" s="22"/>
      <c r="AE55" s="22"/>
      <c r="AF55" s="31"/>
      <c r="AG55" s="32">
        <v>5000</v>
      </c>
      <c r="AH55" s="26" t="s">
        <v>12</v>
      </c>
      <c r="AI55" s="9" t="str">
        <f>IF(W27="■","○","×")</f>
        <v>×</v>
      </c>
      <c r="AJ55" s="10"/>
      <c r="AK55" s="10" t="str">
        <f>IF(AI55="○",AG55,"")</f>
        <v/>
      </c>
    </row>
    <row r="56" spans="1:37" ht="15" customHeight="1">
      <c r="A56" s="74"/>
      <c r="B56" s="75"/>
      <c r="C56" s="75"/>
      <c r="D56" s="75"/>
      <c r="E56" s="75"/>
      <c r="F56" s="75"/>
      <c r="G56" s="75"/>
      <c r="H56" s="75"/>
      <c r="I56" s="75"/>
      <c r="J56" s="75"/>
      <c r="K56" s="75"/>
      <c r="L56" s="75"/>
      <c r="M56" s="75"/>
      <c r="N56" s="75"/>
      <c r="O56" s="75"/>
      <c r="P56" s="75"/>
      <c r="Q56" s="75"/>
      <c r="R56" s="75"/>
      <c r="S56" s="75"/>
      <c r="T56" s="75"/>
      <c r="U56" s="75"/>
      <c r="V56" s="75"/>
      <c r="W56" s="75"/>
      <c r="X56" s="76"/>
      <c r="Z56" s="61" t="s">
        <v>24</v>
      </c>
      <c r="AA56" s="62"/>
      <c r="AB56" s="62"/>
      <c r="AC56" s="65"/>
      <c r="AD56" s="58" t="s">
        <v>26</v>
      </c>
      <c r="AE56" s="59"/>
      <c r="AF56" s="60"/>
      <c r="AG56" s="32">
        <v>10000</v>
      </c>
      <c r="AH56" s="26" t="s">
        <v>12</v>
      </c>
      <c r="AI56" s="9" t="str">
        <f>IF(W29="■","○","×")</f>
        <v>×</v>
      </c>
      <c r="AJ56" s="10" t="str">
        <f>IF($F$21="一戸建ての住宅","○","×")</f>
        <v>×</v>
      </c>
      <c r="AK56" s="10" t="str">
        <f>IF(AND(AI56="○",AJ56="○"),AG56,"")</f>
        <v/>
      </c>
    </row>
    <row r="57" spans="1:37" ht="15" customHeight="1">
      <c r="A57" s="106"/>
      <c r="B57" s="107"/>
      <c r="C57" s="107"/>
      <c r="D57" s="107"/>
      <c r="E57" s="107"/>
      <c r="F57" s="107"/>
      <c r="G57" s="107"/>
      <c r="H57" s="107"/>
      <c r="I57" s="107"/>
      <c r="J57" s="107"/>
      <c r="K57" s="107"/>
      <c r="L57" s="107"/>
      <c r="M57" s="107"/>
      <c r="N57" s="107"/>
      <c r="O57" s="107"/>
      <c r="P57" s="107"/>
      <c r="Q57" s="107"/>
      <c r="R57" s="107"/>
      <c r="S57" s="107"/>
      <c r="T57" s="107"/>
      <c r="U57" s="107"/>
      <c r="V57" s="107"/>
      <c r="W57" s="107"/>
      <c r="X57" s="110"/>
      <c r="Z57" s="63"/>
      <c r="AA57" s="64"/>
      <c r="AB57" s="64"/>
      <c r="AC57" s="66"/>
      <c r="AD57" s="58" t="s">
        <v>27</v>
      </c>
      <c r="AE57" s="59"/>
      <c r="AF57" s="60"/>
      <c r="AG57" s="32">
        <v>20000</v>
      </c>
      <c r="AH57" s="26" t="s">
        <v>12</v>
      </c>
      <c r="AI57" s="9" t="str">
        <f>IF(W29="■","○","×")</f>
        <v>×</v>
      </c>
      <c r="AJ57" s="10" t="str">
        <f>IF($F$21="一戸建ての住宅","×","○")</f>
        <v>○</v>
      </c>
      <c r="AK57" s="10" t="str">
        <f t="shared" ref="AK57:AK59" si="22">IF(AND(AI57="○",AJ57="○"),AG57,"")</f>
        <v/>
      </c>
    </row>
    <row r="58" spans="1:37" ht="15" customHeight="1">
      <c r="A58" s="108"/>
      <c r="B58" s="109"/>
      <c r="C58" s="109"/>
      <c r="D58" s="109"/>
      <c r="E58" s="109"/>
      <c r="F58" s="109"/>
      <c r="G58" s="109"/>
      <c r="H58" s="109"/>
      <c r="I58" s="109"/>
      <c r="J58" s="109"/>
      <c r="K58" s="109"/>
      <c r="L58" s="109"/>
      <c r="M58" s="109"/>
      <c r="N58" s="109"/>
      <c r="O58" s="109"/>
      <c r="P58" s="109"/>
      <c r="Q58" s="109"/>
      <c r="R58" s="109"/>
      <c r="S58" s="109"/>
      <c r="T58" s="109"/>
      <c r="U58" s="109"/>
      <c r="V58" s="109"/>
      <c r="W58" s="109"/>
      <c r="X58" s="111"/>
      <c r="Z58" s="39" t="s">
        <v>25</v>
      </c>
      <c r="AA58" s="40"/>
      <c r="AB58" s="40"/>
      <c r="AC58" s="41"/>
      <c r="AD58" s="58" t="s">
        <v>26</v>
      </c>
      <c r="AE58" s="59"/>
      <c r="AF58" s="60"/>
      <c r="AG58" s="32">
        <v>9000</v>
      </c>
      <c r="AH58" s="26" t="s">
        <v>12</v>
      </c>
      <c r="AI58" s="9" t="str">
        <f>IF(W31="■","○","×")</f>
        <v>×</v>
      </c>
      <c r="AJ58" s="10" t="str">
        <f>IF($F$21="一戸建ての住宅","○","×")</f>
        <v>×</v>
      </c>
      <c r="AK58" s="10" t="str">
        <f t="shared" si="22"/>
        <v/>
      </c>
    </row>
    <row r="59" spans="1:37" ht="15" customHeight="1">
      <c r="A59" s="106"/>
      <c r="B59" s="107"/>
      <c r="C59" s="107"/>
      <c r="D59" s="107"/>
      <c r="E59" s="107"/>
      <c r="F59" s="107"/>
      <c r="G59" s="107"/>
      <c r="H59" s="107"/>
      <c r="I59" s="107"/>
      <c r="J59" s="107"/>
      <c r="K59" s="107"/>
      <c r="L59" s="107"/>
      <c r="M59" s="107"/>
      <c r="N59" s="107"/>
      <c r="O59" s="107"/>
      <c r="P59" s="107"/>
      <c r="Q59" s="107"/>
      <c r="R59" s="107"/>
      <c r="S59" s="107"/>
      <c r="T59" s="107"/>
      <c r="U59" s="107"/>
      <c r="V59" s="107"/>
      <c r="W59" s="107"/>
      <c r="X59" s="110"/>
      <c r="Z59" s="42"/>
      <c r="AA59" s="43"/>
      <c r="AB59" s="43"/>
      <c r="AC59" s="44"/>
      <c r="AD59" s="21" t="s">
        <v>28</v>
      </c>
      <c r="AE59" s="45"/>
      <c r="AF59" s="46"/>
      <c r="AG59" s="32">
        <f>IF(F27="",,12000+1500*F27)</f>
        <v>0</v>
      </c>
      <c r="AH59" s="26" t="s">
        <v>12</v>
      </c>
      <c r="AI59" s="9" t="str">
        <f>IF(W33="■","○","×")</f>
        <v>×</v>
      </c>
      <c r="AJ59" s="10" t="str">
        <f>IF($F$21="一戸建ての住宅","×","○")</f>
        <v>○</v>
      </c>
      <c r="AK59" s="10" t="str">
        <f t="shared" si="22"/>
        <v/>
      </c>
    </row>
    <row r="60" spans="1:37" ht="15" customHeight="1">
      <c r="A60" s="108"/>
      <c r="B60" s="109"/>
      <c r="C60" s="109"/>
      <c r="D60" s="109"/>
      <c r="E60" s="109"/>
      <c r="F60" s="109"/>
      <c r="G60" s="109"/>
      <c r="H60" s="109"/>
      <c r="I60" s="109"/>
      <c r="J60" s="109"/>
      <c r="K60" s="109"/>
      <c r="L60" s="109"/>
      <c r="M60" s="109"/>
      <c r="N60" s="109"/>
      <c r="O60" s="109"/>
      <c r="P60" s="109"/>
      <c r="Q60" s="109"/>
      <c r="R60" s="109"/>
      <c r="S60" s="109"/>
      <c r="T60" s="109"/>
      <c r="U60" s="109"/>
      <c r="V60" s="109"/>
      <c r="W60" s="109"/>
      <c r="X60" s="111"/>
      <c r="AK60" s="7">
        <f>SUM(AK54:AK59)</f>
        <v>0</v>
      </c>
    </row>
    <row r="61" spans="1:37" ht="15" customHeight="1">
      <c r="A61" s="106"/>
      <c r="B61" s="107"/>
      <c r="C61" s="107"/>
      <c r="D61" s="107"/>
      <c r="E61" s="107"/>
      <c r="F61" s="107"/>
      <c r="G61" s="107"/>
      <c r="H61" s="107"/>
      <c r="I61" s="107"/>
      <c r="J61" s="107"/>
      <c r="K61" s="107"/>
      <c r="L61" s="107"/>
      <c r="M61" s="107"/>
      <c r="N61" s="107"/>
      <c r="O61" s="107"/>
      <c r="P61" s="107"/>
      <c r="Q61" s="107"/>
      <c r="R61" s="107"/>
      <c r="S61" s="107"/>
      <c r="T61" s="107"/>
      <c r="U61" s="107"/>
      <c r="V61" s="107"/>
      <c r="W61" s="107"/>
      <c r="X61" s="110"/>
    </row>
    <row r="62" spans="1:37" ht="15" customHeight="1">
      <c r="A62" s="108"/>
      <c r="B62" s="109"/>
      <c r="C62" s="109"/>
      <c r="D62" s="109"/>
      <c r="E62" s="109"/>
      <c r="F62" s="109"/>
      <c r="G62" s="109"/>
      <c r="H62" s="109"/>
      <c r="I62" s="109"/>
      <c r="J62" s="109"/>
      <c r="K62" s="109"/>
      <c r="L62" s="109"/>
      <c r="M62" s="109"/>
      <c r="N62" s="109"/>
      <c r="O62" s="109"/>
      <c r="P62" s="109"/>
      <c r="Q62" s="109"/>
      <c r="R62" s="109"/>
      <c r="S62" s="109"/>
      <c r="T62" s="109"/>
      <c r="U62" s="109"/>
      <c r="V62" s="109"/>
      <c r="W62" s="109"/>
      <c r="X62" s="111"/>
    </row>
    <row r="63" spans="1:37" ht="15" customHeight="1">
      <c r="A63" s="106"/>
      <c r="B63" s="107"/>
      <c r="C63" s="107"/>
      <c r="D63" s="107"/>
      <c r="E63" s="107"/>
      <c r="F63" s="107"/>
      <c r="G63" s="107"/>
      <c r="H63" s="107"/>
      <c r="I63" s="107"/>
      <c r="J63" s="107"/>
      <c r="K63" s="107"/>
      <c r="L63" s="107"/>
      <c r="M63" s="107"/>
      <c r="N63" s="107"/>
      <c r="O63" s="107"/>
      <c r="P63" s="107"/>
      <c r="Q63" s="107"/>
      <c r="R63" s="107"/>
      <c r="S63" s="107"/>
      <c r="T63" s="107"/>
      <c r="U63" s="107"/>
      <c r="V63" s="107"/>
      <c r="W63" s="107"/>
      <c r="X63" s="110"/>
    </row>
    <row r="64" spans="1:37" ht="15" customHeight="1">
      <c r="A64" s="108"/>
      <c r="B64" s="109"/>
      <c r="C64" s="109"/>
      <c r="D64" s="109"/>
      <c r="E64" s="109"/>
      <c r="F64" s="109"/>
      <c r="G64" s="109"/>
      <c r="H64" s="109"/>
      <c r="I64" s="109"/>
      <c r="J64" s="109"/>
      <c r="K64" s="109"/>
      <c r="L64" s="109"/>
      <c r="M64" s="109"/>
      <c r="N64" s="109"/>
      <c r="O64" s="109"/>
      <c r="P64" s="109"/>
      <c r="Q64" s="109"/>
      <c r="R64" s="109"/>
      <c r="S64" s="109"/>
      <c r="T64" s="109"/>
      <c r="U64" s="109"/>
      <c r="V64" s="109"/>
      <c r="W64" s="109"/>
      <c r="X64" s="111"/>
    </row>
    <row r="65" spans="1:24" ht="15" customHeight="1">
      <c r="A65" s="106"/>
      <c r="B65" s="107"/>
      <c r="C65" s="107"/>
      <c r="D65" s="107"/>
      <c r="E65" s="107"/>
      <c r="F65" s="107"/>
      <c r="G65" s="107"/>
      <c r="H65" s="107"/>
      <c r="I65" s="107"/>
      <c r="J65" s="107"/>
      <c r="K65" s="107"/>
      <c r="L65" s="107"/>
      <c r="M65" s="107"/>
      <c r="N65" s="107"/>
      <c r="O65" s="107"/>
      <c r="P65" s="107"/>
      <c r="Q65" s="107"/>
      <c r="R65" s="107"/>
      <c r="S65" s="107"/>
      <c r="T65" s="107"/>
      <c r="U65" s="107"/>
      <c r="V65" s="107"/>
      <c r="W65" s="107"/>
      <c r="X65" s="110"/>
    </row>
    <row r="66" spans="1:24" ht="15" customHeight="1">
      <c r="A66" s="108"/>
      <c r="B66" s="109"/>
      <c r="C66" s="109"/>
      <c r="D66" s="109"/>
      <c r="E66" s="109"/>
      <c r="F66" s="109"/>
      <c r="G66" s="109"/>
      <c r="H66" s="109"/>
      <c r="I66" s="109"/>
      <c r="J66" s="109"/>
      <c r="K66" s="109"/>
      <c r="L66" s="109"/>
      <c r="M66" s="109"/>
      <c r="N66" s="109"/>
      <c r="O66" s="109"/>
      <c r="P66" s="109"/>
      <c r="Q66" s="109"/>
      <c r="R66" s="109"/>
      <c r="S66" s="109"/>
      <c r="T66" s="109"/>
      <c r="U66" s="109"/>
      <c r="V66" s="109"/>
      <c r="W66" s="109"/>
      <c r="X66" s="111"/>
    </row>
    <row r="67" spans="1:24" ht="15" customHeight="1">
      <c r="A67" s="104" t="s">
        <v>60</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row>
    <row r="68" spans="1:24" ht="15" customHeight="1">
      <c r="A68" s="105"/>
      <c r="B68" s="105"/>
      <c r="C68" s="105"/>
      <c r="D68" s="105"/>
      <c r="E68" s="105"/>
      <c r="F68" s="105"/>
      <c r="G68" s="105"/>
      <c r="H68" s="105"/>
      <c r="I68" s="105"/>
      <c r="J68" s="105"/>
      <c r="K68" s="105"/>
      <c r="L68" s="105"/>
      <c r="M68" s="105"/>
      <c r="N68" s="105"/>
      <c r="O68" s="105"/>
      <c r="P68" s="105"/>
      <c r="Q68" s="105"/>
      <c r="R68" s="105"/>
      <c r="S68" s="105"/>
      <c r="T68" s="105"/>
      <c r="U68" s="105"/>
      <c r="V68" s="105"/>
      <c r="W68" s="105"/>
      <c r="X68" s="105"/>
    </row>
    <row r="69" spans="1:24" ht="1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row>
    <row r="70" spans="1:24" ht="1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row>
    <row r="71" spans="1:24" ht="1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row>
    <row r="72" spans="1:24" ht="1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row>
    <row r="73" spans="1:24" ht="1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row>
    <row r="74" spans="1:24" ht="1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row>
  </sheetData>
  <sheetProtection algorithmName="SHA-512" hashValue="EpdZmEg2WgUo3jQby6ChXDG5rqUxLD4Ks+1qhjNutWCMOkpAiRVvCd4a1yDywKsOFv3Vry/7CPrvUUHkvN+QiQ==" saltValue="bSIpqw6XqoEniaRt8WW2Ew==" spinCount="100000" sheet="1" selectLockedCells="1"/>
  <mergeCells count="133">
    <mergeCell ref="A31:A32"/>
    <mergeCell ref="A33:A34"/>
    <mergeCell ref="A57:C58"/>
    <mergeCell ref="D57:X58"/>
    <mergeCell ref="D48:H49"/>
    <mergeCell ref="I48:L49"/>
    <mergeCell ref="W31:X32"/>
    <mergeCell ref="B31:E32"/>
    <mergeCell ref="F31:L32"/>
    <mergeCell ref="B33:E34"/>
    <mergeCell ref="N31:V32"/>
    <mergeCell ref="N33:V34"/>
    <mergeCell ref="M44:O45"/>
    <mergeCell ref="P44:T45"/>
    <mergeCell ref="U44:X45"/>
    <mergeCell ref="A46:C47"/>
    <mergeCell ref="D46:H47"/>
    <mergeCell ref="I46:L47"/>
    <mergeCell ref="A40:C43"/>
    <mergeCell ref="D40:H43"/>
    <mergeCell ref="I40:L43"/>
    <mergeCell ref="D44:H45"/>
    <mergeCell ref="I44:L45"/>
    <mergeCell ref="F33:L34"/>
    <mergeCell ref="A1:X4"/>
    <mergeCell ref="A7:A8"/>
    <mergeCell ref="B7:E8"/>
    <mergeCell ref="F7:L8"/>
    <mergeCell ref="M7:M8"/>
    <mergeCell ref="N7:V8"/>
    <mergeCell ref="W7:X8"/>
    <mergeCell ref="A9:A12"/>
    <mergeCell ref="B9:E12"/>
    <mergeCell ref="F9:L12"/>
    <mergeCell ref="W9:X10"/>
    <mergeCell ref="W11:X12"/>
    <mergeCell ref="N9:V10"/>
    <mergeCell ref="N11:V12"/>
    <mergeCell ref="M9:M10"/>
    <mergeCell ref="M11:M12"/>
    <mergeCell ref="A13:A14"/>
    <mergeCell ref="B29:E30"/>
    <mergeCell ref="F29:L30"/>
    <mergeCell ref="M31:M32"/>
    <mergeCell ref="M33:M34"/>
    <mergeCell ref="J15:L16"/>
    <mergeCell ref="F17:I18"/>
    <mergeCell ref="J17:L18"/>
    <mergeCell ref="A5:L6"/>
    <mergeCell ref="M5:X6"/>
    <mergeCell ref="F23:L24"/>
    <mergeCell ref="F25:L26"/>
    <mergeCell ref="W13:X14"/>
    <mergeCell ref="W15:X16"/>
    <mergeCell ref="W17:X18"/>
    <mergeCell ref="W19:X20"/>
    <mergeCell ref="A29:A30"/>
    <mergeCell ref="A15:A16"/>
    <mergeCell ref="W21:X22"/>
    <mergeCell ref="W23:X24"/>
    <mergeCell ref="M21:M22"/>
    <mergeCell ref="M23:M24"/>
    <mergeCell ref="N13:V14"/>
    <mergeCell ref="N15:V16"/>
    <mergeCell ref="B13:E14"/>
    <mergeCell ref="B15:E16"/>
    <mergeCell ref="B17:E18"/>
    <mergeCell ref="B19:E20"/>
    <mergeCell ref="B21:E22"/>
    <mergeCell ref="B23:E24"/>
    <mergeCell ref="B25:E26"/>
    <mergeCell ref="B27:E28"/>
    <mergeCell ref="F13:L14"/>
    <mergeCell ref="J27:L28"/>
    <mergeCell ref="F27:I28"/>
    <mergeCell ref="F19:L20"/>
    <mergeCell ref="F21:L22"/>
    <mergeCell ref="W33:X34"/>
    <mergeCell ref="M13:M14"/>
    <mergeCell ref="M15:M16"/>
    <mergeCell ref="M17:M18"/>
    <mergeCell ref="W29:X30"/>
    <mergeCell ref="N17:V18"/>
    <mergeCell ref="N19:V20"/>
    <mergeCell ref="N21:V22"/>
    <mergeCell ref="N23:V24"/>
    <mergeCell ref="M29:M30"/>
    <mergeCell ref="W27:X28"/>
    <mergeCell ref="M19:M20"/>
    <mergeCell ref="A67:X68"/>
    <mergeCell ref="A59:C60"/>
    <mergeCell ref="D59:X60"/>
    <mergeCell ref="A61:C62"/>
    <mergeCell ref="D61:X62"/>
    <mergeCell ref="A63:C64"/>
    <mergeCell ref="D63:X64"/>
    <mergeCell ref="A65:C66"/>
    <mergeCell ref="D65:X66"/>
    <mergeCell ref="A17:A18"/>
    <mergeCell ref="A19:A20"/>
    <mergeCell ref="A21:A22"/>
    <mergeCell ref="F15:I16"/>
    <mergeCell ref="N27:V28"/>
    <mergeCell ref="N29:V30"/>
    <mergeCell ref="A23:A24"/>
    <mergeCell ref="A25:A26"/>
    <mergeCell ref="A27:A28"/>
    <mergeCell ref="M25:X26"/>
    <mergeCell ref="M27:M28"/>
    <mergeCell ref="AD58:AF58"/>
    <mergeCell ref="Z56:AA57"/>
    <mergeCell ref="AB56:AC57"/>
    <mergeCell ref="AD56:AF56"/>
    <mergeCell ref="AD57:AF57"/>
    <mergeCell ref="A36:X37"/>
    <mergeCell ref="A38:L39"/>
    <mergeCell ref="M38:X39"/>
    <mergeCell ref="A54:X56"/>
    <mergeCell ref="M40:O41"/>
    <mergeCell ref="P40:T41"/>
    <mergeCell ref="U40:X41"/>
    <mergeCell ref="M42:O43"/>
    <mergeCell ref="P42:T43"/>
    <mergeCell ref="U42:X43"/>
    <mergeCell ref="M46:O47"/>
    <mergeCell ref="P46:T47"/>
    <mergeCell ref="U46:X47"/>
    <mergeCell ref="P48:T49"/>
    <mergeCell ref="U48:X49"/>
    <mergeCell ref="A48:C49"/>
    <mergeCell ref="M48:O49"/>
    <mergeCell ref="A50:X51"/>
    <mergeCell ref="A44:C45"/>
  </mergeCells>
  <phoneticPr fontId="2"/>
  <dataValidations count="6">
    <dataValidation type="list" allowBlank="1" showInputMessage="1" showErrorMessage="1" sqref="W7 W27 W19 W21 W23 W9 W11 W13 W15 W17 W29 W31 W33" xr:uid="{9E2D4B00-2DB9-4702-97BA-61B836506A24}">
      <formula1>"■,□"</formula1>
    </dataValidation>
    <dataValidation type="list" allowBlank="1" showInputMessage="1" showErrorMessage="1" sqref="F25 F29 F31 F33" xr:uid="{B7D5CD6A-69EC-482D-9D8A-98CE282AAD43}">
      <formula1>"有,無"</formula1>
    </dataValidation>
    <dataValidation type="list" allowBlank="1" showInputMessage="1" showErrorMessage="1" sqref="F21" xr:uid="{3EFAD3E1-5C58-4917-AE6B-3B474B780CA6}">
      <formula1>"一戸建ての住宅,長屋,共同住宅"</formula1>
    </dataValidation>
    <dataValidation type="list" allowBlank="1" showInputMessage="1" showErrorMessage="1" sqref="F23" xr:uid="{E550747C-BF05-4C14-926D-977C98534F28}">
      <formula1>"1号,2号,3号"</formula1>
    </dataValidation>
    <dataValidation type="list" allowBlank="1" showInputMessage="1" showErrorMessage="1" sqref="F7:L8" xr:uid="{97AC8188-2898-41E3-AF4B-4B693E5E2727}">
      <formula1>"確認申請・完了検査,確認申請・中間検査・完了検査"</formula1>
    </dataValidation>
    <dataValidation type="list" allowBlank="1" showInputMessage="1" showErrorMessage="1" sqref="A50:X51" xr:uid="{020C452E-AE94-469F-AB0F-2AA950A2B77B}">
      <formula1>"5% (アイダ、又助、ダイエーP、住林）,10％（パパまる、ミサワ、ステーツ、積水）,15％（坂井）"</formula1>
    </dataValidation>
  </dataValidations>
  <hyperlinks>
    <hyperlink ref="AN26:AV26" location="'※参考　軽微変更（省エネ）について'!A1" display="省エネ軽微変更についてはこちらをご確認ください。" xr:uid="{1E0A2C24-F486-44A7-9AC0-059F30FFDD5E}"/>
    <hyperlink ref="AN22:BD22" r:id="rId1" display="引用：国土交通省HPhttps://www.mlit.go.jp/jutakukentiku/jutakukentiku_house_fr_000061.html" xr:uid="{0A67EE19-44AE-4180-91CC-1D8EC48D2AB6}"/>
    <hyperlink ref="AN10" r:id="rId2" xr:uid="{5C45F78A-3C50-4638-B215-7A3E41666CB9}"/>
    <hyperlink ref="AN14" location="'※参考　軽微変更（省エネ）について'!A1" display="省エネ軽微変更についてはこちらをご確認ください。" xr:uid="{2EEB6504-6B98-49F6-A765-5BA09FB6A203}"/>
  </hyperlinks>
  <pageMargins left="0.55118110236220474" right="0.23622047244094491" top="0.55118110236220474" bottom="0.35433070866141736" header="0.31496062992125984" footer="0.31496062992125984"/>
  <pageSetup paperSize="9" scale="77" fitToHeight="0" orientation="portrait"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B41F0-A99B-4237-AC8C-A74D74986B78}">
  <sheetPr codeName="Sheet7"/>
  <dimension ref="A1:AD52"/>
  <sheetViews>
    <sheetView view="pageBreakPreview" zoomScale="85" zoomScaleNormal="100" zoomScaleSheetLayoutView="85" workbookViewId="0">
      <selection sqref="A1:AD29"/>
    </sheetView>
  </sheetViews>
  <sheetFormatPr defaultRowHeight="19.5"/>
  <cols>
    <col min="1" max="13" width="9" style="1"/>
    <col min="14" max="14" width="9" style="1" customWidth="1"/>
    <col min="15" max="16384" width="9" style="1"/>
  </cols>
  <sheetData>
    <row r="1" spans="1:30" ht="25.5" customHeight="1">
      <c r="A1" s="203" t="s">
        <v>59</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row>
    <row r="2" spans="1:30">
      <c r="A2" s="203"/>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row>
    <row r="3" spans="1:30">
      <c r="A3" s="203"/>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row>
    <row r="4" spans="1:30">
      <c r="A4" s="203"/>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row>
    <row r="5" spans="1:30">
      <c r="A5" s="203"/>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row>
    <row r="6" spans="1:30">
      <c r="A6" s="203"/>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row>
    <row r="7" spans="1:30">
      <c r="A7" s="203"/>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row>
    <row r="8" spans="1:30">
      <c r="A8" s="203"/>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row>
    <row r="9" spans="1:30" ht="24" customHeight="1">
      <c r="A9" s="203"/>
      <c r="B9" s="203"/>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row>
    <row r="10" spans="1:30">
      <c r="A10" s="203"/>
      <c r="B10" s="203"/>
      <c r="C10" s="203"/>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row>
    <row r="11" spans="1:30">
      <c r="A11" s="203"/>
      <c r="B11" s="203"/>
      <c r="C11" s="203"/>
      <c r="D11" s="203"/>
      <c r="E11" s="203"/>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row>
    <row r="12" spans="1:30">
      <c r="A12" s="203"/>
      <c r="B12" s="203"/>
      <c r="C12" s="203"/>
      <c r="D12" s="203"/>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row>
    <row r="13" spans="1:30">
      <c r="A13" s="203"/>
      <c r="B13" s="203"/>
      <c r="C13" s="203"/>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row>
    <row r="14" spans="1:30">
      <c r="A14" s="203"/>
      <c r="B14" s="203"/>
      <c r="C14" s="203"/>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row>
    <row r="15" spans="1:30">
      <c r="A15" s="203"/>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row>
    <row r="16" spans="1:30" ht="24" customHeight="1">
      <c r="A16" s="203"/>
      <c r="B16" s="203"/>
      <c r="C16" s="203"/>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row>
    <row r="17" spans="1:30">
      <c r="A17" s="203"/>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row>
    <row r="18" spans="1:30">
      <c r="A18" s="203"/>
      <c r="B18" s="203"/>
      <c r="C18" s="203"/>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row>
    <row r="19" spans="1:30">
      <c r="A19" s="203"/>
      <c r="B19" s="203"/>
      <c r="C19" s="203"/>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row>
    <row r="20" spans="1:30">
      <c r="A20" s="203"/>
      <c r="B20" s="203"/>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row>
    <row r="21" spans="1:30">
      <c r="A21" s="203"/>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row>
    <row r="22" spans="1:30">
      <c r="A22" s="203"/>
      <c r="B22" s="203"/>
      <c r="C22" s="203"/>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row>
    <row r="23" spans="1:30">
      <c r="A23" s="203"/>
      <c r="B23" s="203"/>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row>
    <row r="24" spans="1:30">
      <c r="A24" s="203"/>
      <c r="B24" s="203"/>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row>
    <row r="25" spans="1:30">
      <c r="A25" s="203"/>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row>
    <row r="26" spans="1:30">
      <c r="A26" s="203"/>
      <c r="B26" s="203"/>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row>
    <row r="27" spans="1:30">
      <c r="A27" s="203"/>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row>
    <row r="28" spans="1:30">
      <c r="A28" s="203"/>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row>
    <row r="29" spans="1:30">
      <c r="A29" s="203"/>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row>
    <row r="31" spans="1:30">
      <c r="P31" s="2"/>
    </row>
    <row r="35" spans="16:16">
      <c r="P35" s="2"/>
    </row>
    <row r="39" spans="16:16">
      <c r="P39" s="2"/>
    </row>
    <row r="42" spans="16:16">
      <c r="P42" s="3"/>
    </row>
    <row r="44" spans="16:16" ht="24">
      <c r="P44" s="4"/>
    </row>
    <row r="45" spans="16:16" ht="24">
      <c r="P45" s="4"/>
    </row>
    <row r="47" spans="16:16">
      <c r="P47" s="2"/>
    </row>
    <row r="48" spans="16:16">
      <c r="P48" s="2"/>
    </row>
    <row r="49" spans="16:16">
      <c r="P49" s="2"/>
    </row>
    <row r="50" spans="16:16">
      <c r="P50" s="5"/>
    </row>
    <row r="51" spans="16:16">
      <c r="P51" s="5"/>
    </row>
    <row r="52" spans="16:16">
      <c r="P52" s="5"/>
    </row>
  </sheetData>
  <sheetProtection algorithmName="SHA-512" hashValue="iD0WIKwHtzAMNiCUmzUAXcj0G1xrLH5FgSodw5eQz/FSEcV45uqUt9J9cPt5NvDWC2NUwhCTwTw8OMJBHT2htQ==" saltValue="PJf/oNxl8MjQq+0Mj8rw4w==" spinCount="100000" sheet="1" objects="1" scenarios="1" selectLockedCells="1" selectUnlockedCells="1"/>
  <mergeCells count="1">
    <mergeCell ref="A1:AD29"/>
  </mergeCells>
  <phoneticPr fontId="2"/>
  <pageMargins left="0.7" right="0.7" top="0.75" bottom="0.75" header="0.3" footer="0.3"/>
  <pageSetup paperSize="9" scale="2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B488F-A4D3-4BC4-AF0B-78D419637EE9}">
  <dimension ref="A1:BD73"/>
  <sheetViews>
    <sheetView view="pageBreakPreview" zoomScale="85" zoomScaleNormal="100" zoomScaleSheetLayoutView="85" workbookViewId="0">
      <selection activeCell="F9" sqref="F9:L12"/>
    </sheetView>
  </sheetViews>
  <sheetFormatPr defaultColWidth="4.625" defaultRowHeight="15" customHeight="1"/>
  <cols>
    <col min="1" max="24" width="4.625" style="6"/>
    <col min="25" max="25" width="4.625" style="6" customWidth="1"/>
    <col min="26" max="32" width="4.625" style="6" hidden="1" customWidth="1"/>
    <col min="33" max="33" width="11.375" style="6" hidden="1" customWidth="1"/>
    <col min="34" max="34" width="9.125" style="6" hidden="1" customWidth="1"/>
    <col min="35" max="35" width="10.125" style="6" hidden="1" customWidth="1"/>
    <col min="36" max="36" width="11.25" style="6" hidden="1" customWidth="1"/>
    <col min="37" max="37" width="4.625" style="6"/>
    <col min="38" max="38" width="4.625" style="8"/>
    <col min="39" max="16384" width="4.625" style="6"/>
  </cols>
  <sheetData>
    <row r="1" spans="1:50" ht="15" customHeight="1">
      <c r="A1" s="208" t="s">
        <v>171</v>
      </c>
      <c r="B1" s="209"/>
      <c r="C1" s="209"/>
      <c r="D1" s="209"/>
      <c r="E1" s="209"/>
      <c r="F1" s="209"/>
      <c r="G1" s="209"/>
      <c r="H1" s="209"/>
      <c r="I1" s="209"/>
      <c r="J1" s="209"/>
      <c r="K1" s="209"/>
      <c r="L1" s="209"/>
      <c r="M1" s="209"/>
      <c r="N1" s="209"/>
      <c r="O1" s="209"/>
      <c r="P1" s="209"/>
      <c r="Q1" s="209"/>
      <c r="R1" s="209"/>
      <c r="S1" s="209"/>
      <c r="T1" s="209"/>
      <c r="U1" s="209"/>
      <c r="V1" s="209"/>
      <c r="W1" s="209"/>
      <c r="X1" s="210"/>
      <c r="Z1" s="6" t="s">
        <v>56</v>
      </c>
      <c r="AH1" s="7"/>
      <c r="AI1" s="7"/>
      <c r="AJ1" s="7"/>
    </row>
    <row r="2" spans="1:50" ht="15" customHeight="1">
      <c r="A2" s="211"/>
      <c r="B2" s="212"/>
      <c r="C2" s="212"/>
      <c r="D2" s="212"/>
      <c r="E2" s="212"/>
      <c r="F2" s="212"/>
      <c r="G2" s="212"/>
      <c r="H2" s="212"/>
      <c r="I2" s="212"/>
      <c r="J2" s="212"/>
      <c r="K2" s="212"/>
      <c r="L2" s="212"/>
      <c r="M2" s="212"/>
      <c r="N2" s="212"/>
      <c r="O2" s="212"/>
      <c r="P2" s="212"/>
      <c r="Q2" s="212"/>
      <c r="R2" s="212"/>
      <c r="S2" s="212"/>
      <c r="T2" s="212"/>
      <c r="U2" s="212"/>
      <c r="V2" s="212"/>
      <c r="W2" s="212"/>
      <c r="X2" s="213"/>
      <c r="Z2" s="29"/>
      <c r="AA2" s="30"/>
      <c r="AB2" s="30"/>
      <c r="AC2" s="30"/>
      <c r="AD2" s="30"/>
      <c r="AE2" s="30"/>
      <c r="AF2" s="47"/>
      <c r="AG2" s="19" t="s">
        <v>11</v>
      </c>
      <c r="AH2" s="9" t="s">
        <v>126</v>
      </c>
      <c r="AI2" s="10" t="s">
        <v>127</v>
      </c>
      <c r="AJ2" s="10"/>
      <c r="AL2" s="11" t="s">
        <v>63</v>
      </c>
    </row>
    <row r="3" spans="1:50" ht="15" customHeight="1">
      <c r="A3" s="214"/>
      <c r="B3" s="212"/>
      <c r="C3" s="212"/>
      <c r="D3" s="212"/>
      <c r="E3" s="212"/>
      <c r="F3" s="212"/>
      <c r="G3" s="212"/>
      <c r="H3" s="212"/>
      <c r="I3" s="212"/>
      <c r="J3" s="212"/>
      <c r="K3" s="212"/>
      <c r="L3" s="212"/>
      <c r="M3" s="212"/>
      <c r="N3" s="212"/>
      <c r="O3" s="212"/>
      <c r="P3" s="212"/>
      <c r="Q3" s="212"/>
      <c r="R3" s="212"/>
      <c r="S3" s="212"/>
      <c r="T3" s="212"/>
      <c r="U3" s="212"/>
      <c r="V3" s="212"/>
      <c r="W3" s="212"/>
      <c r="X3" s="213"/>
      <c r="Z3" s="21" t="s">
        <v>122</v>
      </c>
      <c r="AA3" s="22"/>
      <c r="AB3" s="22"/>
      <c r="AC3" s="22" t="s">
        <v>124</v>
      </c>
      <c r="AD3" s="23"/>
      <c r="AE3" s="24"/>
      <c r="AF3" s="25"/>
      <c r="AG3" s="48">
        <v>22000</v>
      </c>
      <c r="AH3" s="9" t="str">
        <f>IF($F$21="一戸建ての住宅","○","×")</f>
        <v>×</v>
      </c>
      <c r="AI3" s="10" t="str">
        <f>IF(W7="■","○","×")</f>
        <v>×</v>
      </c>
      <c r="AJ3" s="10" t="str">
        <f>IF(AND(AH3="○",AI3="○"),AG3,"")</f>
        <v/>
      </c>
      <c r="AL3" s="11" t="s">
        <v>29</v>
      </c>
    </row>
    <row r="4" spans="1:50" ht="15" customHeight="1">
      <c r="A4" s="215"/>
      <c r="B4" s="216"/>
      <c r="C4" s="216"/>
      <c r="D4" s="216"/>
      <c r="E4" s="216"/>
      <c r="F4" s="216"/>
      <c r="G4" s="216"/>
      <c r="H4" s="216"/>
      <c r="I4" s="216"/>
      <c r="J4" s="216"/>
      <c r="K4" s="216"/>
      <c r="L4" s="216"/>
      <c r="M4" s="216"/>
      <c r="N4" s="216"/>
      <c r="O4" s="216"/>
      <c r="P4" s="216"/>
      <c r="Q4" s="216"/>
      <c r="R4" s="216"/>
      <c r="S4" s="216"/>
      <c r="T4" s="216"/>
      <c r="U4" s="216"/>
      <c r="V4" s="216"/>
      <c r="W4" s="216"/>
      <c r="X4" s="217"/>
      <c r="Z4" s="21" t="s">
        <v>122</v>
      </c>
      <c r="AA4" s="22"/>
      <c r="AB4" s="22"/>
      <c r="AC4" s="22" t="s">
        <v>125</v>
      </c>
      <c r="AD4" s="23"/>
      <c r="AE4" s="24"/>
      <c r="AF4" s="25"/>
      <c r="AG4" s="48">
        <v>33000</v>
      </c>
      <c r="AH4" s="9" t="str">
        <f>IF($F$21="一戸建ての住宅","○","×")</f>
        <v>×</v>
      </c>
      <c r="AI4" s="10" t="str">
        <f>IF(W9="■","○","×")</f>
        <v>×</v>
      </c>
      <c r="AJ4" s="10" t="str">
        <f>IF(AND(AH4="○",AI4="○"),AG4,"")</f>
        <v/>
      </c>
      <c r="AL4" s="7" t="s">
        <v>72</v>
      </c>
      <c r="AM4" s="6" t="s">
        <v>77</v>
      </c>
    </row>
    <row r="5" spans="1:50" ht="15" customHeight="1">
      <c r="A5" s="68" t="s">
        <v>29</v>
      </c>
      <c r="B5" s="69"/>
      <c r="C5" s="69"/>
      <c r="D5" s="69"/>
      <c r="E5" s="69"/>
      <c r="F5" s="69"/>
      <c r="G5" s="69"/>
      <c r="H5" s="69"/>
      <c r="I5" s="69"/>
      <c r="J5" s="69"/>
      <c r="K5" s="69"/>
      <c r="L5" s="70"/>
      <c r="M5" s="68" t="s">
        <v>76</v>
      </c>
      <c r="N5" s="69"/>
      <c r="O5" s="69"/>
      <c r="P5" s="69"/>
      <c r="Q5" s="69"/>
      <c r="R5" s="69"/>
      <c r="S5" s="69"/>
      <c r="T5" s="69"/>
      <c r="U5" s="69"/>
      <c r="V5" s="69"/>
      <c r="W5" s="69"/>
      <c r="X5" s="70"/>
      <c r="Z5" s="21" t="s">
        <v>123</v>
      </c>
      <c r="AA5" s="22"/>
      <c r="AB5" s="22"/>
      <c r="AC5" s="22"/>
      <c r="AD5" s="23"/>
      <c r="AE5" s="24"/>
      <c r="AF5" s="25"/>
      <c r="AG5" s="48">
        <f>49500+5500*F25</f>
        <v>49500</v>
      </c>
      <c r="AH5" s="9" t="str">
        <f>IF($F$21="一戸建ての住宅","×","○")</f>
        <v>○</v>
      </c>
      <c r="AI5" s="10"/>
      <c r="AJ5" s="10">
        <f>IF(AH5="○",AG5,"")</f>
        <v>49500</v>
      </c>
      <c r="AL5" s="7" t="s">
        <v>72</v>
      </c>
      <c r="AM5" s="6" t="s">
        <v>78</v>
      </c>
    </row>
    <row r="6" spans="1:50" ht="15" customHeight="1">
      <c r="A6" s="71"/>
      <c r="B6" s="72"/>
      <c r="C6" s="72"/>
      <c r="D6" s="72"/>
      <c r="E6" s="72"/>
      <c r="F6" s="72"/>
      <c r="G6" s="72"/>
      <c r="H6" s="72"/>
      <c r="I6" s="72"/>
      <c r="J6" s="72"/>
      <c r="K6" s="72"/>
      <c r="L6" s="73"/>
      <c r="M6" s="71"/>
      <c r="N6" s="72"/>
      <c r="O6" s="72"/>
      <c r="P6" s="72"/>
      <c r="Q6" s="72"/>
      <c r="R6" s="72"/>
      <c r="S6" s="72"/>
      <c r="T6" s="72"/>
      <c r="U6" s="72"/>
      <c r="V6" s="72"/>
      <c r="W6" s="72"/>
      <c r="X6" s="73"/>
      <c r="AJ6" s="6">
        <f>SUM(AJ3:AJ5)</f>
        <v>49500</v>
      </c>
      <c r="AL6" s="7" t="s">
        <v>72</v>
      </c>
      <c r="AM6" s="6" t="s">
        <v>81</v>
      </c>
    </row>
    <row r="7" spans="1:50" ht="15" customHeight="1">
      <c r="A7" s="92">
        <v>1</v>
      </c>
      <c r="B7" s="98" t="s">
        <v>34</v>
      </c>
      <c r="C7" s="99"/>
      <c r="D7" s="99"/>
      <c r="E7" s="100"/>
      <c r="F7" s="204" t="s">
        <v>73</v>
      </c>
      <c r="G7" s="218"/>
      <c r="H7" s="218"/>
      <c r="I7" s="218"/>
      <c r="J7" s="218"/>
      <c r="K7" s="218"/>
      <c r="L7" s="205"/>
      <c r="M7" s="92">
        <v>1</v>
      </c>
      <c r="N7" s="98" t="s">
        <v>74</v>
      </c>
      <c r="O7" s="99"/>
      <c r="P7" s="99"/>
      <c r="Q7" s="99"/>
      <c r="R7" s="99"/>
      <c r="S7" s="99"/>
      <c r="T7" s="99"/>
      <c r="U7" s="99"/>
      <c r="V7" s="100"/>
      <c r="W7" s="112" t="s">
        <v>41</v>
      </c>
      <c r="X7" s="113"/>
      <c r="AM7" s="239" t="s">
        <v>80</v>
      </c>
      <c r="AN7" s="239"/>
      <c r="AO7" s="239"/>
      <c r="AP7" s="239"/>
      <c r="AQ7" s="239"/>
      <c r="AR7" s="239"/>
      <c r="AS7" s="239"/>
      <c r="AT7" s="239"/>
      <c r="AU7" s="239"/>
      <c r="AV7" s="239"/>
      <c r="AW7" s="239"/>
      <c r="AX7" s="239"/>
    </row>
    <row r="8" spans="1:50" ht="15" customHeight="1">
      <c r="A8" s="93"/>
      <c r="B8" s="101"/>
      <c r="C8" s="102"/>
      <c r="D8" s="102"/>
      <c r="E8" s="103"/>
      <c r="F8" s="206"/>
      <c r="G8" s="219"/>
      <c r="H8" s="219"/>
      <c r="I8" s="219"/>
      <c r="J8" s="219"/>
      <c r="K8" s="219"/>
      <c r="L8" s="207"/>
      <c r="M8" s="93"/>
      <c r="N8" s="101"/>
      <c r="O8" s="102"/>
      <c r="P8" s="102"/>
      <c r="Q8" s="102"/>
      <c r="R8" s="102"/>
      <c r="S8" s="102"/>
      <c r="T8" s="102"/>
      <c r="U8" s="102"/>
      <c r="V8" s="103"/>
      <c r="W8" s="114"/>
      <c r="X8" s="115"/>
      <c r="Y8" s="7"/>
      <c r="Z8" s="7"/>
      <c r="AA8" s="7"/>
      <c r="AB8" s="7"/>
      <c r="AC8" s="7"/>
      <c r="AD8" s="7"/>
      <c r="AE8" s="7"/>
      <c r="AF8" s="7"/>
      <c r="AG8" s="7"/>
      <c r="AH8" s="7"/>
      <c r="AI8" s="7"/>
      <c r="AJ8" s="7"/>
    </row>
    <row r="9" spans="1:50" ht="15" customHeight="1">
      <c r="A9" s="92">
        <v>2</v>
      </c>
      <c r="B9" s="98" t="s">
        <v>31</v>
      </c>
      <c r="C9" s="99"/>
      <c r="D9" s="99"/>
      <c r="E9" s="100"/>
      <c r="F9" s="162">
        <f>①建築確認申請!F9</f>
        <v>0</v>
      </c>
      <c r="G9" s="163"/>
      <c r="H9" s="163"/>
      <c r="I9" s="163"/>
      <c r="J9" s="163"/>
      <c r="K9" s="163"/>
      <c r="L9" s="164"/>
      <c r="M9" s="92">
        <v>2</v>
      </c>
      <c r="N9" s="98" t="s">
        <v>75</v>
      </c>
      <c r="O9" s="99"/>
      <c r="P9" s="99"/>
      <c r="Q9" s="99"/>
      <c r="R9" s="99"/>
      <c r="S9" s="99"/>
      <c r="T9" s="99"/>
      <c r="U9" s="99"/>
      <c r="V9" s="100"/>
      <c r="W9" s="112" t="s">
        <v>41</v>
      </c>
      <c r="X9" s="113"/>
      <c r="AL9" s="11" t="s">
        <v>102</v>
      </c>
    </row>
    <row r="10" spans="1:50" ht="15" customHeight="1">
      <c r="A10" s="158"/>
      <c r="B10" s="159"/>
      <c r="C10" s="160"/>
      <c r="D10" s="160"/>
      <c r="E10" s="161"/>
      <c r="F10" s="165"/>
      <c r="G10" s="166"/>
      <c r="H10" s="166"/>
      <c r="I10" s="166"/>
      <c r="J10" s="166"/>
      <c r="K10" s="166"/>
      <c r="L10" s="167"/>
      <c r="M10" s="93"/>
      <c r="N10" s="101"/>
      <c r="O10" s="102"/>
      <c r="P10" s="102"/>
      <c r="Q10" s="102"/>
      <c r="R10" s="102"/>
      <c r="S10" s="102"/>
      <c r="T10" s="102"/>
      <c r="U10" s="102"/>
      <c r="V10" s="103"/>
      <c r="W10" s="114"/>
      <c r="X10" s="115"/>
      <c r="Y10" s="7"/>
      <c r="Z10" s="7"/>
      <c r="AA10" s="7"/>
      <c r="AB10" s="7"/>
      <c r="AC10" s="7"/>
      <c r="AD10" s="7"/>
      <c r="AE10" s="7"/>
      <c r="AF10" s="7"/>
      <c r="AG10" s="7"/>
      <c r="AH10" s="7"/>
      <c r="AI10" s="7"/>
      <c r="AJ10" s="7"/>
      <c r="AL10" s="7" t="s">
        <v>72</v>
      </c>
      <c r="AM10" s="6" t="s">
        <v>103</v>
      </c>
    </row>
    <row r="11" spans="1:50" ht="15" customHeight="1">
      <c r="A11" s="158"/>
      <c r="B11" s="159"/>
      <c r="C11" s="160"/>
      <c r="D11" s="160"/>
      <c r="E11" s="161"/>
      <c r="F11" s="165"/>
      <c r="G11" s="166"/>
      <c r="H11" s="166"/>
      <c r="I11" s="166"/>
      <c r="J11" s="166"/>
      <c r="K11" s="166"/>
      <c r="L11" s="167"/>
      <c r="M11" s="92"/>
      <c r="N11" s="98"/>
      <c r="O11" s="99"/>
      <c r="P11" s="99"/>
      <c r="Q11" s="99"/>
      <c r="R11" s="99"/>
      <c r="S11" s="99"/>
      <c r="T11" s="99"/>
      <c r="U11" s="99"/>
      <c r="V11" s="100"/>
      <c r="W11" s="204"/>
      <c r="X11" s="205"/>
      <c r="AL11" s="7" t="s">
        <v>72</v>
      </c>
      <c r="AM11" s="6" t="s">
        <v>104</v>
      </c>
    </row>
    <row r="12" spans="1:50" ht="15" customHeight="1">
      <c r="A12" s="93"/>
      <c r="B12" s="101"/>
      <c r="C12" s="102"/>
      <c r="D12" s="102"/>
      <c r="E12" s="103"/>
      <c r="F12" s="168"/>
      <c r="G12" s="169"/>
      <c r="H12" s="169"/>
      <c r="I12" s="169"/>
      <c r="J12" s="169"/>
      <c r="K12" s="169"/>
      <c r="L12" s="170"/>
      <c r="M12" s="93"/>
      <c r="N12" s="101"/>
      <c r="O12" s="102"/>
      <c r="P12" s="102"/>
      <c r="Q12" s="102"/>
      <c r="R12" s="102"/>
      <c r="S12" s="102"/>
      <c r="T12" s="102"/>
      <c r="U12" s="102"/>
      <c r="V12" s="103"/>
      <c r="W12" s="206"/>
      <c r="X12" s="207"/>
      <c r="Y12" s="7"/>
      <c r="Z12" s="7"/>
      <c r="AA12" s="7"/>
      <c r="AB12" s="7"/>
      <c r="AC12" s="7"/>
      <c r="AD12" s="7"/>
      <c r="AE12" s="7"/>
      <c r="AF12" s="7"/>
      <c r="AG12" s="7"/>
      <c r="AH12" s="7"/>
      <c r="AI12" s="7"/>
      <c r="AJ12" s="7"/>
    </row>
    <row r="13" spans="1:50" ht="15" customHeight="1">
      <c r="A13" s="92">
        <v>3</v>
      </c>
      <c r="B13" s="98" t="s">
        <v>36</v>
      </c>
      <c r="C13" s="99"/>
      <c r="D13" s="99"/>
      <c r="E13" s="100"/>
      <c r="F13" s="128">
        <f>①建築確認申請!F13</f>
        <v>0</v>
      </c>
      <c r="G13" s="129"/>
      <c r="H13" s="129"/>
      <c r="I13" s="129"/>
      <c r="J13" s="129"/>
      <c r="K13" s="129"/>
      <c r="L13" s="130"/>
      <c r="M13" s="92"/>
      <c r="N13" s="98"/>
      <c r="O13" s="99"/>
      <c r="P13" s="99"/>
      <c r="Q13" s="99"/>
      <c r="R13" s="99"/>
      <c r="S13" s="99"/>
      <c r="T13" s="99"/>
      <c r="U13" s="99"/>
      <c r="V13" s="100"/>
      <c r="W13" s="204"/>
      <c r="X13" s="205"/>
    </row>
    <row r="14" spans="1:50" ht="15" customHeight="1">
      <c r="A14" s="93"/>
      <c r="B14" s="101"/>
      <c r="C14" s="102"/>
      <c r="D14" s="102"/>
      <c r="E14" s="103"/>
      <c r="F14" s="131"/>
      <c r="G14" s="132"/>
      <c r="H14" s="132"/>
      <c r="I14" s="132"/>
      <c r="J14" s="132"/>
      <c r="K14" s="132"/>
      <c r="L14" s="133"/>
      <c r="M14" s="93"/>
      <c r="N14" s="101"/>
      <c r="O14" s="102"/>
      <c r="P14" s="102"/>
      <c r="Q14" s="102"/>
      <c r="R14" s="102"/>
      <c r="S14" s="102"/>
      <c r="T14" s="102"/>
      <c r="U14" s="102"/>
      <c r="V14" s="103"/>
      <c r="W14" s="206"/>
      <c r="X14" s="207"/>
      <c r="Y14" s="7"/>
      <c r="Z14" s="7"/>
      <c r="AA14" s="7"/>
      <c r="AB14" s="7"/>
      <c r="AC14" s="7"/>
      <c r="AD14" s="7"/>
      <c r="AE14" s="7"/>
      <c r="AF14" s="7"/>
      <c r="AG14" s="7"/>
      <c r="AH14" s="7"/>
      <c r="AI14" s="7"/>
      <c r="AJ14" s="7"/>
    </row>
    <row r="15" spans="1:50" ht="15" customHeight="1">
      <c r="A15" s="92">
        <v>4</v>
      </c>
      <c r="B15" s="98" t="s">
        <v>37</v>
      </c>
      <c r="C15" s="99"/>
      <c r="D15" s="99"/>
      <c r="E15" s="100"/>
      <c r="F15" s="94">
        <f>①建築確認申請!F15</f>
        <v>0</v>
      </c>
      <c r="G15" s="95"/>
      <c r="H15" s="95"/>
      <c r="I15" s="95"/>
      <c r="J15" s="107" t="s">
        <v>33</v>
      </c>
      <c r="K15" s="107"/>
      <c r="L15" s="110"/>
      <c r="M15" s="92"/>
      <c r="N15" s="98"/>
      <c r="O15" s="99"/>
      <c r="P15" s="99"/>
      <c r="Q15" s="99"/>
      <c r="R15" s="99"/>
      <c r="S15" s="99"/>
      <c r="T15" s="99"/>
      <c r="U15" s="99"/>
      <c r="V15" s="100"/>
      <c r="W15" s="204"/>
      <c r="X15" s="205"/>
      <c r="AL15" s="11"/>
    </row>
    <row r="16" spans="1:50" ht="15" customHeight="1">
      <c r="A16" s="93"/>
      <c r="B16" s="101"/>
      <c r="C16" s="102"/>
      <c r="D16" s="102"/>
      <c r="E16" s="103"/>
      <c r="F16" s="96"/>
      <c r="G16" s="97"/>
      <c r="H16" s="97"/>
      <c r="I16" s="97"/>
      <c r="J16" s="146"/>
      <c r="K16" s="146"/>
      <c r="L16" s="147"/>
      <c r="M16" s="93"/>
      <c r="N16" s="101"/>
      <c r="O16" s="102"/>
      <c r="P16" s="102"/>
      <c r="Q16" s="102"/>
      <c r="R16" s="102"/>
      <c r="S16" s="102"/>
      <c r="T16" s="102"/>
      <c r="U16" s="102"/>
      <c r="V16" s="103"/>
      <c r="W16" s="206"/>
      <c r="X16" s="207"/>
      <c r="Y16" s="7"/>
      <c r="Z16" s="7"/>
      <c r="AA16" s="7"/>
      <c r="AB16" s="7"/>
      <c r="AC16" s="7"/>
      <c r="AD16" s="7"/>
      <c r="AE16" s="7"/>
      <c r="AF16" s="7"/>
      <c r="AG16" s="7"/>
      <c r="AH16" s="7"/>
      <c r="AI16" s="7"/>
      <c r="AJ16" s="7"/>
    </row>
    <row r="17" spans="1:56" ht="15" customHeight="1">
      <c r="A17" s="92">
        <v>5</v>
      </c>
      <c r="B17" s="98" t="s">
        <v>38</v>
      </c>
      <c r="C17" s="99"/>
      <c r="D17" s="99"/>
      <c r="E17" s="100"/>
      <c r="F17" s="134">
        <f>①建築確認申請!F17</f>
        <v>0</v>
      </c>
      <c r="G17" s="135"/>
      <c r="H17" s="135"/>
      <c r="I17" s="135"/>
      <c r="J17" s="107" t="s">
        <v>35</v>
      </c>
      <c r="K17" s="107"/>
      <c r="L17" s="110"/>
      <c r="M17" s="92"/>
      <c r="N17" s="98"/>
      <c r="O17" s="99"/>
      <c r="P17" s="99"/>
      <c r="Q17" s="99"/>
      <c r="R17" s="99"/>
      <c r="S17" s="99"/>
      <c r="T17" s="99"/>
      <c r="U17" s="99"/>
      <c r="V17" s="100"/>
      <c r="W17" s="204"/>
      <c r="X17" s="205"/>
    </row>
    <row r="18" spans="1:56" ht="15" customHeight="1">
      <c r="A18" s="93"/>
      <c r="B18" s="101"/>
      <c r="C18" s="102"/>
      <c r="D18" s="102"/>
      <c r="E18" s="103"/>
      <c r="F18" s="136"/>
      <c r="G18" s="137"/>
      <c r="H18" s="137"/>
      <c r="I18" s="137"/>
      <c r="J18" s="146"/>
      <c r="K18" s="146"/>
      <c r="L18" s="147"/>
      <c r="M18" s="93"/>
      <c r="N18" s="101"/>
      <c r="O18" s="102"/>
      <c r="P18" s="102"/>
      <c r="Q18" s="102"/>
      <c r="R18" s="102"/>
      <c r="S18" s="102"/>
      <c r="T18" s="102"/>
      <c r="U18" s="102"/>
      <c r="V18" s="103"/>
      <c r="W18" s="206"/>
      <c r="X18" s="207"/>
      <c r="Y18" s="7"/>
      <c r="Z18" s="7"/>
      <c r="AA18" s="7"/>
      <c r="AB18" s="7"/>
      <c r="AC18" s="7"/>
      <c r="AD18" s="7"/>
      <c r="AE18" s="7"/>
      <c r="AF18" s="7"/>
      <c r="AG18" s="7"/>
      <c r="AH18" s="7"/>
      <c r="AI18" s="7"/>
      <c r="AJ18" s="7"/>
    </row>
    <row r="19" spans="1:56" ht="15" customHeight="1">
      <c r="A19" s="92">
        <v>6</v>
      </c>
      <c r="B19" s="98" t="s">
        <v>39</v>
      </c>
      <c r="C19" s="99"/>
      <c r="D19" s="99"/>
      <c r="E19" s="100"/>
      <c r="F19" s="112">
        <f>①建築確認申請!F19</f>
        <v>0</v>
      </c>
      <c r="G19" s="138"/>
      <c r="H19" s="138"/>
      <c r="I19" s="138"/>
      <c r="J19" s="138"/>
      <c r="K19" s="138"/>
      <c r="L19" s="113"/>
      <c r="M19" s="92"/>
      <c r="N19" s="98"/>
      <c r="O19" s="99"/>
      <c r="P19" s="99"/>
      <c r="Q19" s="99"/>
      <c r="R19" s="99"/>
      <c r="S19" s="99"/>
      <c r="T19" s="99"/>
      <c r="U19" s="99"/>
      <c r="V19" s="100"/>
      <c r="W19" s="204"/>
      <c r="X19" s="205"/>
    </row>
    <row r="20" spans="1:56" ht="15" customHeight="1">
      <c r="A20" s="93"/>
      <c r="B20" s="101"/>
      <c r="C20" s="102"/>
      <c r="D20" s="102"/>
      <c r="E20" s="103"/>
      <c r="F20" s="114"/>
      <c r="G20" s="139"/>
      <c r="H20" s="139"/>
      <c r="I20" s="139"/>
      <c r="J20" s="139"/>
      <c r="K20" s="139"/>
      <c r="L20" s="115"/>
      <c r="M20" s="93"/>
      <c r="N20" s="101"/>
      <c r="O20" s="102"/>
      <c r="P20" s="102"/>
      <c r="Q20" s="102"/>
      <c r="R20" s="102"/>
      <c r="S20" s="102"/>
      <c r="T20" s="102"/>
      <c r="U20" s="102"/>
      <c r="V20" s="103"/>
      <c r="W20" s="206"/>
      <c r="X20" s="207"/>
      <c r="Y20" s="7"/>
      <c r="Z20" s="7"/>
      <c r="AA20" s="7"/>
      <c r="AB20" s="7"/>
      <c r="AC20" s="7"/>
      <c r="AD20" s="7"/>
      <c r="AE20" s="7"/>
      <c r="AF20" s="7"/>
      <c r="AG20" s="7"/>
      <c r="AH20" s="7"/>
      <c r="AI20" s="7"/>
      <c r="AJ20" s="7"/>
    </row>
    <row r="21" spans="1:56" ht="15" customHeight="1">
      <c r="A21" s="92">
        <v>7</v>
      </c>
      <c r="B21" s="98" t="s">
        <v>32</v>
      </c>
      <c r="C21" s="99"/>
      <c r="D21" s="99"/>
      <c r="E21" s="100"/>
      <c r="F21" s="112">
        <f>①建築確認申請!F21</f>
        <v>0</v>
      </c>
      <c r="G21" s="138"/>
      <c r="H21" s="138"/>
      <c r="I21" s="138"/>
      <c r="J21" s="138"/>
      <c r="K21" s="138"/>
      <c r="L21" s="113"/>
      <c r="M21" s="92"/>
      <c r="N21" s="98"/>
      <c r="O21" s="99"/>
      <c r="P21" s="99"/>
      <c r="Q21" s="99"/>
      <c r="R21" s="99"/>
      <c r="S21" s="99"/>
      <c r="T21" s="99"/>
      <c r="U21" s="99"/>
      <c r="V21" s="100"/>
      <c r="W21" s="204"/>
      <c r="X21" s="205"/>
    </row>
    <row r="22" spans="1:56" ht="15" customHeight="1">
      <c r="A22" s="93"/>
      <c r="B22" s="101"/>
      <c r="C22" s="102"/>
      <c r="D22" s="102"/>
      <c r="E22" s="103"/>
      <c r="F22" s="114"/>
      <c r="G22" s="139"/>
      <c r="H22" s="139"/>
      <c r="I22" s="139"/>
      <c r="J22" s="139"/>
      <c r="K22" s="139"/>
      <c r="L22" s="115"/>
      <c r="M22" s="93"/>
      <c r="N22" s="101"/>
      <c r="O22" s="102"/>
      <c r="P22" s="102"/>
      <c r="Q22" s="102"/>
      <c r="R22" s="102"/>
      <c r="S22" s="102"/>
      <c r="T22" s="102"/>
      <c r="U22" s="102"/>
      <c r="V22" s="103"/>
      <c r="W22" s="206"/>
      <c r="X22" s="207"/>
      <c r="Y22" s="7"/>
      <c r="Z22" s="7"/>
      <c r="AA22" s="7"/>
      <c r="AB22" s="7"/>
      <c r="AC22" s="7"/>
      <c r="AD22" s="7"/>
      <c r="AE22" s="7"/>
      <c r="AF22" s="7"/>
      <c r="AG22" s="7"/>
      <c r="AH22" s="7"/>
      <c r="AI22" s="7"/>
      <c r="AJ22" s="7"/>
      <c r="AM22" s="220"/>
      <c r="AN22" s="220"/>
      <c r="AO22" s="220"/>
      <c r="AP22" s="220"/>
      <c r="AQ22" s="220"/>
      <c r="AR22" s="220"/>
      <c r="AS22" s="220"/>
      <c r="AT22" s="220"/>
      <c r="AU22" s="220"/>
      <c r="AV22" s="220"/>
      <c r="AW22" s="220"/>
      <c r="AX22" s="220"/>
      <c r="AY22" s="220"/>
      <c r="AZ22" s="220"/>
      <c r="BA22" s="220"/>
      <c r="BB22" s="220"/>
      <c r="BC22" s="220"/>
      <c r="BD22" s="15"/>
    </row>
    <row r="23" spans="1:56" ht="15" customHeight="1">
      <c r="A23" s="92">
        <v>8</v>
      </c>
      <c r="B23" s="98" t="s">
        <v>40</v>
      </c>
      <c r="C23" s="99"/>
      <c r="D23" s="99"/>
      <c r="E23" s="100"/>
      <c r="F23" s="112">
        <f>①建築確認申請!F23</f>
        <v>0</v>
      </c>
      <c r="G23" s="138"/>
      <c r="H23" s="138"/>
      <c r="I23" s="138"/>
      <c r="J23" s="138"/>
      <c r="K23" s="138"/>
      <c r="L23" s="113"/>
      <c r="M23" s="92"/>
      <c r="N23" s="98"/>
      <c r="O23" s="99"/>
      <c r="P23" s="99"/>
      <c r="Q23" s="99"/>
      <c r="R23" s="99"/>
      <c r="S23" s="99"/>
      <c r="T23" s="99"/>
      <c r="U23" s="99"/>
      <c r="V23" s="100"/>
      <c r="W23" s="204"/>
      <c r="X23" s="205"/>
    </row>
    <row r="24" spans="1:56" ht="15" customHeight="1">
      <c r="A24" s="93"/>
      <c r="B24" s="101"/>
      <c r="C24" s="102"/>
      <c r="D24" s="102"/>
      <c r="E24" s="103"/>
      <c r="F24" s="114"/>
      <c r="G24" s="139"/>
      <c r="H24" s="139"/>
      <c r="I24" s="139"/>
      <c r="J24" s="139"/>
      <c r="K24" s="139"/>
      <c r="L24" s="115"/>
      <c r="M24" s="93"/>
      <c r="N24" s="101"/>
      <c r="O24" s="102"/>
      <c r="P24" s="102"/>
      <c r="Q24" s="102"/>
      <c r="R24" s="102"/>
      <c r="S24" s="102"/>
      <c r="T24" s="102"/>
      <c r="U24" s="102"/>
      <c r="V24" s="103"/>
      <c r="W24" s="206"/>
      <c r="X24" s="207"/>
      <c r="Y24" s="7"/>
      <c r="Z24" s="7"/>
      <c r="AA24" s="7"/>
      <c r="AB24" s="7"/>
      <c r="AC24" s="7"/>
      <c r="AD24" s="7"/>
      <c r="AE24" s="7"/>
      <c r="AF24" s="7"/>
      <c r="AG24" s="7"/>
      <c r="AH24" s="7"/>
      <c r="AI24" s="7"/>
      <c r="AJ24" s="7"/>
      <c r="AL24" s="11"/>
    </row>
    <row r="25" spans="1:56" ht="15" customHeight="1">
      <c r="A25" s="92">
        <v>9</v>
      </c>
      <c r="B25" s="140" t="s">
        <v>157</v>
      </c>
      <c r="C25" s="123"/>
      <c r="D25" s="123"/>
      <c r="E25" s="124"/>
      <c r="F25" s="134">
        <f>①建築確認申請!F27</f>
        <v>0</v>
      </c>
      <c r="G25" s="135"/>
      <c r="H25" s="135"/>
      <c r="I25" s="135"/>
      <c r="J25" s="107" t="s">
        <v>30</v>
      </c>
      <c r="K25" s="107"/>
      <c r="L25" s="110"/>
      <c r="M25" s="92"/>
      <c r="N25" s="98"/>
      <c r="O25" s="99"/>
      <c r="P25" s="99"/>
      <c r="Q25" s="99"/>
      <c r="R25" s="99"/>
      <c r="S25" s="99"/>
      <c r="T25" s="99"/>
      <c r="U25" s="99"/>
      <c r="V25" s="100"/>
      <c r="W25" s="204"/>
      <c r="X25" s="205"/>
    </row>
    <row r="26" spans="1:56" ht="15" customHeight="1">
      <c r="A26" s="93"/>
      <c r="B26" s="125"/>
      <c r="C26" s="126"/>
      <c r="D26" s="126"/>
      <c r="E26" s="127"/>
      <c r="F26" s="136"/>
      <c r="G26" s="137"/>
      <c r="H26" s="137"/>
      <c r="I26" s="137"/>
      <c r="J26" s="146"/>
      <c r="K26" s="146"/>
      <c r="L26" s="147"/>
      <c r="M26" s="93"/>
      <c r="N26" s="101"/>
      <c r="O26" s="102"/>
      <c r="P26" s="102"/>
      <c r="Q26" s="102"/>
      <c r="R26" s="102"/>
      <c r="S26" s="102"/>
      <c r="T26" s="102"/>
      <c r="U26" s="102"/>
      <c r="V26" s="103"/>
      <c r="W26" s="206"/>
      <c r="X26" s="207"/>
      <c r="AM26" s="220"/>
      <c r="AN26" s="220"/>
      <c r="AO26" s="220"/>
      <c r="AP26" s="220"/>
      <c r="AQ26" s="220"/>
      <c r="AR26" s="220"/>
      <c r="AS26" s="220"/>
      <c r="AT26" s="220"/>
      <c r="AU26" s="220"/>
      <c r="AV26" s="220"/>
    </row>
    <row r="27" spans="1:56" ht="15" customHeight="1">
      <c r="A27" s="92"/>
      <c r="B27" s="122"/>
      <c r="C27" s="123"/>
      <c r="D27" s="123"/>
      <c r="E27" s="124"/>
      <c r="F27" s="204"/>
      <c r="G27" s="218"/>
      <c r="H27" s="218"/>
      <c r="I27" s="218"/>
      <c r="J27" s="218"/>
      <c r="K27" s="218"/>
      <c r="L27" s="205"/>
      <c r="M27" s="92"/>
      <c r="N27" s="98"/>
      <c r="O27" s="99"/>
      <c r="P27" s="99"/>
      <c r="Q27" s="99"/>
      <c r="R27" s="99"/>
      <c r="S27" s="99"/>
      <c r="T27" s="99"/>
      <c r="U27" s="99"/>
      <c r="V27" s="100"/>
      <c r="W27" s="204"/>
      <c r="X27" s="205"/>
    </row>
    <row r="28" spans="1:56" ht="15" customHeight="1">
      <c r="A28" s="93"/>
      <c r="B28" s="125"/>
      <c r="C28" s="126"/>
      <c r="D28" s="126"/>
      <c r="E28" s="127"/>
      <c r="F28" s="206"/>
      <c r="G28" s="219"/>
      <c r="H28" s="219"/>
      <c r="I28" s="219"/>
      <c r="J28" s="219"/>
      <c r="K28" s="219"/>
      <c r="L28" s="207"/>
      <c r="M28" s="93"/>
      <c r="N28" s="101"/>
      <c r="O28" s="102"/>
      <c r="P28" s="102"/>
      <c r="Q28" s="102"/>
      <c r="R28" s="102"/>
      <c r="S28" s="102"/>
      <c r="T28" s="102"/>
      <c r="U28" s="102"/>
      <c r="V28" s="103"/>
      <c r="W28" s="206"/>
      <c r="X28" s="207"/>
    </row>
    <row r="29" spans="1:56" ht="15" customHeight="1">
      <c r="A29" s="92"/>
      <c r="B29" s="173"/>
      <c r="C29" s="174"/>
      <c r="D29" s="174"/>
      <c r="E29" s="175"/>
      <c r="F29" s="204"/>
      <c r="G29" s="218"/>
      <c r="H29" s="218"/>
      <c r="I29" s="218"/>
      <c r="J29" s="218"/>
      <c r="K29" s="218"/>
      <c r="L29" s="205"/>
      <c r="M29" s="92"/>
      <c r="N29" s="98"/>
      <c r="O29" s="99"/>
      <c r="P29" s="99"/>
      <c r="Q29" s="99"/>
      <c r="R29" s="99"/>
      <c r="S29" s="99"/>
      <c r="T29" s="99"/>
      <c r="U29" s="99"/>
      <c r="V29" s="100"/>
      <c r="W29" s="204"/>
      <c r="X29" s="205"/>
    </row>
    <row r="30" spans="1:56" ht="15" customHeight="1">
      <c r="A30" s="93"/>
      <c r="B30" s="176"/>
      <c r="C30" s="177"/>
      <c r="D30" s="177"/>
      <c r="E30" s="178"/>
      <c r="F30" s="206"/>
      <c r="G30" s="219"/>
      <c r="H30" s="219"/>
      <c r="I30" s="219"/>
      <c r="J30" s="219"/>
      <c r="K30" s="219"/>
      <c r="L30" s="207"/>
      <c r="M30" s="93"/>
      <c r="N30" s="101"/>
      <c r="O30" s="102"/>
      <c r="P30" s="102"/>
      <c r="Q30" s="102"/>
      <c r="R30" s="102"/>
      <c r="S30" s="102"/>
      <c r="T30" s="102"/>
      <c r="U30" s="102"/>
      <c r="V30" s="103"/>
      <c r="W30" s="206"/>
      <c r="X30" s="207"/>
    </row>
    <row r="31" spans="1:56" ht="15" customHeight="1">
      <c r="A31" s="171"/>
      <c r="B31" s="173"/>
      <c r="C31" s="174"/>
      <c r="D31" s="174"/>
      <c r="E31" s="175"/>
      <c r="F31" s="179"/>
      <c r="G31" s="180"/>
      <c r="H31" s="180"/>
      <c r="I31" s="180"/>
      <c r="J31" s="180"/>
      <c r="K31" s="180"/>
      <c r="L31" s="181"/>
      <c r="M31" s="92"/>
      <c r="N31" s="98"/>
      <c r="O31" s="99"/>
      <c r="P31" s="99"/>
      <c r="Q31" s="99"/>
      <c r="R31" s="99"/>
      <c r="S31" s="99"/>
      <c r="T31" s="99"/>
      <c r="U31" s="99"/>
      <c r="V31" s="100"/>
      <c r="W31" s="204"/>
      <c r="X31" s="205"/>
    </row>
    <row r="32" spans="1:56" ht="15" customHeight="1">
      <c r="A32" s="172"/>
      <c r="B32" s="176"/>
      <c r="C32" s="177"/>
      <c r="D32" s="177"/>
      <c r="E32" s="178"/>
      <c r="F32" s="182"/>
      <c r="G32" s="183"/>
      <c r="H32" s="183"/>
      <c r="I32" s="183"/>
      <c r="J32" s="183"/>
      <c r="K32" s="183"/>
      <c r="L32" s="184"/>
      <c r="M32" s="93"/>
      <c r="N32" s="101"/>
      <c r="O32" s="102"/>
      <c r="P32" s="102"/>
      <c r="Q32" s="102"/>
      <c r="R32" s="102"/>
      <c r="S32" s="102"/>
      <c r="T32" s="102"/>
      <c r="U32" s="102"/>
      <c r="V32" s="103"/>
      <c r="W32" s="206"/>
      <c r="X32" s="207"/>
    </row>
    <row r="33" spans="1:24" ht="15" customHeight="1">
      <c r="A33" s="171"/>
      <c r="B33" s="173"/>
      <c r="C33" s="174"/>
      <c r="D33" s="174"/>
      <c r="E33" s="175"/>
      <c r="F33" s="179"/>
      <c r="G33" s="180"/>
      <c r="H33" s="180"/>
      <c r="I33" s="180"/>
      <c r="J33" s="180"/>
      <c r="K33" s="180"/>
      <c r="L33" s="181"/>
      <c r="M33" s="92"/>
      <c r="N33" s="98"/>
      <c r="O33" s="99"/>
      <c r="P33" s="99"/>
      <c r="Q33" s="99"/>
      <c r="R33" s="99"/>
      <c r="S33" s="99"/>
      <c r="T33" s="99"/>
      <c r="U33" s="99"/>
      <c r="V33" s="100"/>
      <c r="W33" s="204"/>
      <c r="X33" s="205"/>
    </row>
    <row r="34" spans="1:24" ht="15" customHeight="1">
      <c r="A34" s="172"/>
      <c r="B34" s="176"/>
      <c r="C34" s="177"/>
      <c r="D34" s="177"/>
      <c r="E34" s="178"/>
      <c r="F34" s="182"/>
      <c r="G34" s="183"/>
      <c r="H34" s="183"/>
      <c r="I34" s="183"/>
      <c r="J34" s="183"/>
      <c r="K34" s="183"/>
      <c r="L34" s="184"/>
      <c r="M34" s="93"/>
      <c r="N34" s="101"/>
      <c r="O34" s="102"/>
      <c r="P34" s="102"/>
      <c r="Q34" s="102"/>
      <c r="R34" s="102"/>
      <c r="S34" s="102"/>
      <c r="T34" s="102"/>
      <c r="U34" s="102"/>
      <c r="V34" s="103"/>
      <c r="W34" s="206"/>
      <c r="X34" s="207"/>
    </row>
    <row r="35" spans="1:24" ht="15" customHeight="1">
      <c r="A35" s="12"/>
      <c r="X35" s="17"/>
    </row>
    <row r="36" spans="1:24" ht="15" customHeight="1">
      <c r="A36" s="12"/>
      <c r="M36" s="68" t="s">
        <v>107</v>
      </c>
      <c r="N36" s="69"/>
      <c r="O36" s="69"/>
      <c r="P36" s="69"/>
      <c r="Q36" s="69"/>
      <c r="R36" s="69"/>
      <c r="S36" s="69"/>
      <c r="T36" s="69"/>
      <c r="U36" s="69"/>
      <c r="V36" s="69"/>
      <c r="W36" s="69"/>
      <c r="X36" s="70"/>
    </row>
    <row r="37" spans="1:24" ht="15" customHeight="1">
      <c r="A37" s="12"/>
      <c r="M37" s="71"/>
      <c r="N37" s="72"/>
      <c r="O37" s="72"/>
      <c r="P37" s="72"/>
      <c r="Q37" s="72"/>
      <c r="R37" s="72"/>
      <c r="S37" s="72"/>
      <c r="T37" s="72"/>
      <c r="U37" s="72"/>
      <c r="V37" s="72"/>
      <c r="W37" s="72"/>
      <c r="X37" s="73"/>
    </row>
    <row r="38" spans="1:24" ht="15" customHeight="1">
      <c r="A38" s="12"/>
      <c r="M38" s="221" t="s">
        <v>11</v>
      </c>
      <c r="N38" s="222"/>
      <c r="O38" s="223"/>
      <c r="P38" s="241">
        <f>IF(AND(AJ3&lt;&gt;"",AJ4&lt;&gt;""),"エラー",AJ6)</f>
        <v>49500</v>
      </c>
      <c r="Q38" s="242"/>
      <c r="R38" s="242"/>
      <c r="S38" s="242"/>
      <c r="T38" s="243"/>
      <c r="U38" s="221" t="s">
        <v>98</v>
      </c>
      <c r="V38" s="222"/>
      <c r="W38" s="222"/>
      <c r="X38" s="223"/>
    </row>
    <row r="39" spans="1:24" ht="15" customHeight="1">
      <c r="A39" s="12"/>
      <c r="M39" s="224"/>
      <c r="N39" s="225"/>
      <c r="O39" s="226"/>
      <c r="P39" s="244"/>
      <c r="Q39" s="245"/>
      <c r="R39" s="245"/>
      <c r="S39" s="245"/>
      <c r="T39" s="246"/>
      <c r="U39" s="224"/>
      <c r="V39" s="225"/>
      <c r="W39" s="225"/>
      <c r="X39" s="226"/>
    </row>
    <row r="40" spans="1:24" ht="15" customHeight="1">
      <c r="A40" s="12"/>
      <c r="M40" s="224"/>
      <c r="N40" s="225"/>
      <c r="O40" s="226"/>
      <c r="P40" s="244"/>
      <c r="Q40" s="245"/>
      <c r="R40" s="245"/>
      <c r="S40" s="245"/>
      <c r="T40" s="246"/>
      <c r="U40" s="224"/>
      <c r="V40" s="225"/>
      <c r="W40" s="225"/>
      <c r="X40" s="226"/>
    </row>
    <row r="41" spans="1:24" ht="15" customHeight="1">
      <c r="A41" s="12"/>
      <c r="M41" s="224"/>
      <c r="N41" s="225"/>
      <c r="O41" s="226"/>
      <c r="P41" s="244"/>
      <c r="Q41" s="245"/>
      <c r="R41" s="245"/>
      <c r="S41" s="245"/>
      <c r="T41" s="246"/>
      <c r="U41" s="224"/>
      <c r="V41" s="225"/>
      <c r="W41" s="225"/>
      <c r="X41" s="226"/>
    </row>
    <row r="42" spans="1:24" ht="15" customHeight="1">
      <c r="A42" s="12"/>
      <c r="M42" s="224"/>
      <c r="N42" s="225"/>
      <c r="O42" s="226"/>
      <c r="P42" s="244"/>
      <c r="Q42" s="245"/>
      <c r="R42" s="245"/>
      <c r="S42" s="245"/>
      <c r="T42" s="246"/>
      <c r="U42" s="224"/>
      <c r="V42" s="225"/>
      <c r="W42" s="225"/>
      <c r="X42" s="226"/>
    </row>
    <row r="43" spans="1:24" ht="15" customHeight="1">
      <c r="A43" s="12"/>
      <c r="M43" s="227"/>
      <c r="N43" s="228"/>
      <c r="O43" s="229"/>
      <c r="P43" s="247"/>
      <c r="Q43" s="248"/>
      <c r="R43" s="248"/>
      <c r="S43" s="248"/>
      <c r="T43" s="249"/>
      <c r="U43" s="227"/>
      <c r="V43" s="228"/>
      <c r="W43" s="228"/>
      <c r="X43" s="229"/>
    </row>
    <row r="44" spans="1:24" ht="15" customHeight="1">
      <c r="A44" s="12"/>
      <c r="M44" s="240" t="s">
        <v>58</v>
      </c>
      <c r="N44" s="240"/>
      <c r="O44" s="240"/>
      <c r="P44" s="230"/>
      <c r="Q44" s="231"/>
      <c r="R44" s="231"/>
      <c r="S44" s="231"/>
      <c r="T44" s="231"/>
      <c r="U44" s="231"/>
      <c r="V44" s="231"/>
      <c r="W44" s="231"/>
      <c r="X44" s="232"/>
    </row>
    <row r="45" spans="1:24" ht="15" customHeight="1">
      <c r="A45" s="12"/>
      <c r="M45" s="240"/>
      <c r="N45" s="240"/>
      <c r="O45" s="240"/>
      <c r="P45" s="233"/>
      <c r="Q45" s="234"/>
      <c r="R45" s="234"/>
      <c r="S45" s="234"/>
      <c r="T45" s="234"/>
      <c r="U45" s="234"/>
      <c r="V45" s="234"/>
      <c r="W45" s="234"/>
      <c r="X45" s="235"/>
    </row>
    <row r="46" spans="1:24" ht="15" customHeight="1">
      <c r="A46" s="12"/>
      <c r="M46" s="240"/>
      <c r="N46" s="240"/>
      <c r="O46" s="240"/>
      <c r="P46" s="233"/>
      <c r="Q46" s="234"/>
      <c r="R46" s="234"/>
      <c r="S46" s="234"/>
      <c r="T46" s="234"/>
      <c r="U46" s="234"/>
      <c r="V46" s="234"/>
      <c r="W46" s="234"/>
      <c r="X46" s="235"/>
    </row>
    <row r="47" spans="1:24" ht="15" customHeight="1">
      <c r="A47" s="12"/>
      <c r="M47" s="240"/>
      <c r="N47" s="240"/>
      <c r="O47" s="240"/>
      <c r="P47" s="236"/>
      <c r="Q47" s="237"/>
      <c r="R47" s="237"/>
      <c r="S47" s="237"/>
      <c r="T47" s="237"/>
      <c r="U47" s="237"/>
      <c r="V47" s="237"/>
      <c r="W47" s="237"/>
      <c r="X47" s="238"/>
    </row>
    <row r="48" spans="1:24" ht="15" customHeight="1">
      <c r="A48" s="12"/>
      <c r="X48" s="17"/>
    </row>
    <row r="49" spans="1:24" ht="15" customHeight="1">
      <c r="A49" s="68" t="s">
        <v>62</v>
      </c>
      <c r="B49" s="69"/>
      <c r="C49" s="69"/>
      <c r="D49" s="69"/>
      <c r="E49" s="69"/>
      <c r="F49" s="69"/>
      <c r="G49" s="69"/>
      <c r="H49" s="69"/>
      <c r="I49" s="69"/>
      <c r="J49" s="69"/>
      <c r="K49" s="69"/>
      <c r="L49" s="69"/>
      <c r="M49" s="69"/>
      <c r="N49" s="69"/>
      <c r="O49" s="69"/>
      <c r="P49" s="69"/>
      <c r="Q49" s="69"/>
      <c r="R49" s="69"/>
      <c r="S49" s="69"/>
      <c r="T49" s="69"/>
      <c r="U49" s="69"/>
      <c r="V49" s="69"/>
      <c r="W49" s="69"/>
      <c r="X49" s="70"/>
    </row>
    <row r="50" spans="1:24" ht="15" customHeight="1">
      <c r="A50" s="74"/>
      <c r="B50" s="75"/>
      <c r="C50" s="75"/>
      <c r="D50" s="75"/>
      <c r="E50" s="75"/>
      <c r="F50" s="75"/>
      <c r="G50" s="75"/>
      <c r="H50" s="75"/>
      <c r="I50" s="75"/>
      <c r="J50" s="75"/>
      <c r="K50" s="75"/>
      <c r="L50" s="75"/>
      <c r="M50" s="75"/>
      <c r="N50" s="75"/>
      <c r="O50" s="75"/>
      <c r="P50" s="75"/>
      <c r="Q50" s="75"/>
      <c r="R50" s="75"/>
      <c r="S50" s="75"/>
      <c r="T50" s="75"/>
      <c r="U50" s="75"/>
      <c r="V50" s="75"/>
      <c r="W50" s="75"/>
      <c r="X50" s="76"/>
    </row>
    <row r="51" spans="1:24" ht="15" customHeight="1">
      <c r="A51" s="74"/>
      <c r="B51" s="75"/>
      <c r="C51" s="75"/>
      <c r="D51" s="75"/>
      <c r="E51" s="75"/>
      <c r="F51" s="75"/>
      <c r="G51" s="75"/>
      <c r="H51" s="75"/>
      <c r="I51" s="75"/>
      <c r="J51" s="75"/>
      <c r="K51" s="75"/>
      <c r="L51" s="75"/>
      <c r="M51" s="75"/>
      <c r="N51" s="75"/>
      <c r="O51" s="75"/>
      <c r="P51" s="75"/>
      <c r="Q51" s="75"/>
      <c r="R51" s="75"/>
      <c r="S51" s="75"/>
      <c r="T51" s="75"/>
      <c r="U51" s="75"/>
      <c r="V51" s="75"/>
      <c r="W51" s="75"/>
      <c r="X51" s="76"/>
    </row>
    <row r="52" spans="1:24" ht="15" customHeight="1">
      <c r="A52" s="106"/>
      <c r="B52" s="107"/>
      <c r="C52" s="107"/>
      <c r="D52" s="107"/>
      <c r="E52" s="107"/>
      <c r="F52" s="107"/>
      <c r="G52" s="107"/>
      <c r="H52" s="107"/>
      <c r="I52" s="107"/>
      <c r="J52" s="107"/>
      <c r="K52" s="107"/>
      <c r="L52" s="107"/>
      <c r="M52" s="107"/>
      <c r="N52" s="107"/>
      <c r="O52" s="107"/>
      <c r="P52" s="107"/>
      <c r="Q52" s="107"/>
      <c r="R52" s="107"/>
      <c r="S52" s="107"/>
      <c r="T52" s="107"/>
      <c r="U52" s="107"/>
      <c r="V52" s="107"/>
      <c r="W52" s="107"/>
      <c r="X52" s="110"/>
    </row>
    <row r="53" spans="1:24" ht="15" customHeight="1">
      <c r="A53" s="108"/>
      <c r="B53" s="109"/>
      <c r="C53" s="109"/>
      <c r="D53" s="109"/>
      <c r="E53" s="109"/>
      <c r="F53" s="109"/>
      <c r="G53" s="109"/>
      <c r="H53" s="109"/>
      <c r="I53" s="109"/>
      <c r="J53" s="109"/>
      <c r="K53" s="109"/>
      <c r="L53" s="109"/>
      <c r="M53" s="109"/>
      <c r="N53" s="109"/>
      <c r="O53" s="109"/>
      <c r="P53" s="109"/>
      <c r="Q53" s="109"/>
      <c r="R53" s="109"/>
      <c r="S53" s="109"/>
      <c r="T53" s="109"/>
      <c r="U53" s="109"/>
      <c r="V53" s="109"/>
      <c r="W53" s="109"/>
      <c r="X53" s="111"/>
    </row>
    <row r="54" spans="1:24" ht="15" customHeight="1">
      <c r="A54" s="106"/>
      <c r="B54" s="107"/>
      <c r="C54" s="107"/>
      <c r="D54" s="107"/>
      <c r="E54" s="107"/>
      <c r="F54" s="107"/>
      <c r="G54" s="107"/>
      <c r="H54" s="107"/>
      <c r="I54" s="107"/>
      <c r="J54" s="107"/>
      <c r="K54" s="107"/>
      <c r="L54" s="107"/>
      <c r="M54" s="107"/>
      <c r="N54" s="107"/>
      <c r="O54" s="107"/>
      <c r="P54" s="107"/>
      <c r="Q54" s="107"/>
      <c r="R54" s="107"/>
      <c r="S54" s="107"/>
      <c r="T54" s="107"/>
      <c r="U54" s="107"/>
      <c r="V54" s="107"/>
      <c r="W54" s="107"/>
      <c r="X54" s="110"/>
    </row>
    <row r="55" spans="1:24" ht="15" customHeight="1">
      <c r="A55" s="108"/>
      <c r="B55" s="109"/>
      <c r="C55" s="109"/>
      <c r="D55" s="109"/>
      <c r="E55" s="109"/>
      <c r="F55" s="109"/>
      <c r="G55" s="109"/>
      <c r="H55" s="109"/>
      <c r="I55" s="109"/>
      <c r="J55" s="109"/>
      <c r="K55" s="109"/>
      <c r="L55" s="109"/>
      <c r="M55" s="109"/>
      <c r="N55" s="109"/>
      <c r="O55" s="109"/>
      <c r="P55" s="109"/>
      <c r="Q55" s="109"/>
      <c r="R55" s="109"/>
      <c r="S55" s="109"/>
      <c r="T55" s="109"/>
      <c r="U55" s="109"/>
      <c r="V55" s="109"/>
      <c r="W55" s="109"/>
      <c r="X55" s="111"/>
    </row>
    <row r="56" spans="1:24" ht="15" customHeight="1">
      <c r="A56" s="106"/>
      <c r="B56" s="107"/>
      <c r="C56" s="107"/>
      <c r="D56" s="107"/>
      <c r="E56" s="107"/>
      <c r="F56" s="107"/>
      <c r="G56" s="107"/>
      <c r="H56" s="107"/>
      <c r="I56" s="107"/>
      <c r="J56" s="107"/>
      <c r="K56" s="107"/>
      <c r="L56" s="107"/>
      <c r="M56" s="107"/>
      <c r="N56" s="107"/>
      <c r="O56" s="107"/>
      <c r="P56" s="107"/>
      <c r="Q56" s="107"/>
      <c r="R56" s="107"/>
      <c r="S56" s="107"/>
      <c r="T56" s="107"/>
      <c r="U56" s="107"/>
      <c r="V56" s="107"/>
      <c r="W56" s="107"/>
      <c r="X56" s="110"/>
    </row>
    <row r="57" spans="1:24" ht="15" customHeight="1">
      <c r="A57" s="108"/>
      <c r="B57" s="109"/>
      <c r="C57" s="109"/>
      <c r="D57" s="109"/>
      <c r="E57" s="109"/>
      <c r="F57" s="109"/>
      <c r="G57" s="109"/>
      <c r="H57" s="109"/>
      <c r="I57" s="109"/>
      <c r="J57" s="109"/>
      <c r="K57" s="109"/>
      <c r="L57" s="109"/>
      <c r="M57" s="109"/>
      <c r="N57" s="109"/>
      <c r="O57" s="109"/>
      <c r="P57" s="109"/>
      <c r="Q57" s="109"/>
      <c r="R57" s="109"/>
      <c r="S57" s="109"/>
      <c r="T57" s="109"/>
      <c r="U57" s="109"/>
      <c r="V57" s="109"/>
      <c r="W57" s="109"/>
      <c r="X57" s="111"/>
    </row>
    <row r="58" spans="1:24" ht="15" customHeight="1">
      <c r="A58" s="106"/>
      <c r="B58" s="107"/>
      <c r="C58" s="107"/>
      <c r="D58" s="107"/>
      <c r="E58" s="107"/>
      <c r="F58" s="107"/>
      <c r="G58" s="107"/>
      <c r="H58" s="107"/>
      <c r="I58" s="107"/>
      <c r="J58" s="107"/>
      <c r="K58" s="107"/>
      <c r="L58" s="107"/>
      <c r="M58" s="107"/>
      <c r="N58" s="107"/>
      <c r="O58" s="107"/>
      <c r="P58" s="107"/>
      <c r="Q58" s="107"/>
      <c r="R58" s="107"/>
      <c r="S58" s="107"/>
      <c r="T58" s="107"/>
      <c r="U58" s="107"/>
      <c r="V58" s="107"/>
      <c r="W58" s="107"/>
      <c r="X58" s="110"/>
    </row>
    <row r="59" spans="1:24" ht="15" customHeight="1">
      <c r="A59" s="108"/>
      <c r="B59" s="109"/>
      <c r="C59" s="109"/>
      <c r="D59" s="109"/>
      <c r="E59" s="109"/>
      <c r="F59" s="109"/>
      <c r="G59" s="109"/>
      <c r="H59" s="109"/>
      <c r="I59" s="109"/>
      <c r="J59" s="109"/>
      <c r="K59" s="109"/>
      <c r="L59" s="109"/>
      <c r="M59" s="109"/>
      <c r="N59" s="109"/>
      <c r="O59" s="109"/>
      <c r="P59" s="109"/>
      <c r="Q59" s="109"/>
      <c r="R59" s="109"/>
      <c r="S59" s="109"/>
      <c r="T59" s="109"/>
      <c r="U59" s="109"/>
      <c r="V59" s="109"/>
      <c r="W59" s="109"/>
      <c r="X59" s="111"/>
    </row>
    <row r="60" spans="1:24" ht="15" customHeight="1">
      <c r="A60" s="106"/>
      <c r="B60" s="107"/>
      <c r="C60" s="107"/>
      <c r="D60" s="107"/>
      <c r="E60" s="107"/>
      <c r="F60" s="107"/>
      <c r="G60" s="107"/>
      <c r="H60" s="107"/>
      <c r="I60" s="107"/>
      <c r="J60" s="107"/>
      <c r="K60" s="107"/>
      <c r="L60" s="107"/>
      <c r="M60" s="107"/>
      <c r="N60" s="107"/>
      <c r="O60" s="107"/>
      <c r="P60" s="107"/>
      <c r="Q60" s="107"/>
      <c r="R60" s="107"/>
      <c r="S60" s="107"/>
      <c r="T60" s="107"/>
      <c r="U60" s="107"/>
      <c r="V60" s="107"/>
      <c r="W60" s="107"/>
      <c r="X60" s="110"/>
    </row>
    <row r="61" spans="1:24" ht="15" customHeight="1">
      <c r="A61" s="108"/>
      <c r="B61" s="109"/>
      <c r="C61" s="109"/>
      <c r="D61" s="109"/>
      <c r="E61" s="109"/>
      <c r="F61" s="109"/>
      <c r="G61" s="109"/>
      <c r="H61" s="109"/>
      <c r="I61" s="109"/>
      <c r="J61" s="109"/>
      <c r="K61" s="109"/>
      <c r="L61" s="109"/>
      <c r="M61" s="109"/>
      <c r="N61" s="109"/>
      <c r="O61" s="109"/>
      <c r="P61" s="109"/>
      <c r="Q61" s="109"/>
      <c r="R61" s="109"/>
      <c r="S61" s="109"/>
      <c r="T61" s="109"/>
      <c r="U61" s="109"/>
      <c r="V61" s="109"/>
      <c r="W61" s="109"/>
      <c r="X61" s="111"/>
    </row>
    <row r="62" spans="1:24" ht="15" customHeight="1">
      <c r="A62" s="106"/>
      <c r="B62" s="107"/>
      <c r="C62" s="107"/>
      <c r="D62" s="107"/>
      <c r="E62" s="107"/>
      <c r="F62" s="107"/>
      <c r="G62" s="107"/>
      <c r="H62" s="107"/>
      <c r="I62" s="107"/>
      <c r="J62" s="107"/>
      <c r="K62" s="107"/>
      <c r="L62" s="107"/>
      <c r="M62" s="107"/>
      <c r="N62" s="107"/>
      <c r="O62" s="107"/>
      <c r="P62" s="107"/>
      <c r="Q62" s="107"/>
      <c r="R62" s="107"/>
      <c r="S62" s="107"/>
      <c r="T62" s="107"/>
      <c r="U62" s="107"/>
      <c r="V62" s="107"/>
      <c r="W62" s="107"/>
      <c r="X62" s="110"/>
    </row>
    <row r="63" spans="1:24" ht="15" customHeight="1">
      <c r="A63" s="108"/>
      <c r="B63" s="109"/>
      <c r="C63" s="109"/>
      <c r="D63" s="109"/>
      <c r="E63" s="109"/>
      <c r="F63" s="109"/>
      <c r="G63" s="109"/>
      <c r="H63" s="109"/>
      <c r="I63" s="109"/>
      <c r="J63" s="109"/>
      <c r="K63" s="109"/>
      <c r="L63" s="109"/>
      <c r="M63" s="109"/>
      <c r="N63" s="109"/>
      <c r="O63" s="109"/>
      <c r="P63" s="109"/>
      <c r="Q63" s="109"/>
      <c r="R63" s="109"/>
      <c r="S63" s="109"/>
      <c r="T63" s="109"/>
      <c r="U63" s="109"/>
      <c r="V63" s="109"/>
      <c r="W63" s="109"/>
      <c r="X63" s="111"/>
    </row>
    <row r="64" spans="1:24" ht="15" customHeight="1">
      <c r="A64" s="106"/>
      <c r="B64" s="107"/>
      <c r="C64" s="107"/>
      <c r="D64" s="107"/>
      <c r="E64" s="107"/>
      <c r="F64" s="107"/>
      <c r="G64" s="107"/>
      <c r="H64" s="107"/>
      <c r="I64" s="107"/>
      <c r="J64" s="107"/>
      <c r="K64" s="107"/>
      <c r="L64" s="107"/>
      <c r="M64" s="107"/>
      <c r="N64" s="107"/>
      <c r="O64" s="107"/>
      <c r="P64" s="107"/>
      <c r="Q64" s="107"/>
      <c r="R64" s="107"/>
      <c r="S64" s="107"/>
      <c r="T64" s="107"/>
      <c r="U64" s="107"/>
      <c r="V64" s="107"/>
      <c r="W64" s="107"/>
      <c r="X64" s="110"/>
    </row>
    <row r="65" spans="1:24" ht="15" customHeight="1">
      <c r="A65" s="108"/>
      <c r="B65" s="109"/>
      <c r="C65" s="109"/>
      <c r="D65" s="109"/>
      <c r="E65" s="109"/>
      <c r="F65" s="109"/>
      <c r="G65" s="109"/>
      <c r="H65" s="109"/>
      <c r="I65" s="109"/>
      <c r="J65" s="109"/>
      <c r="K65" s="109"/>
      <c r="L65" s="109"/>
      <c r="M65" s="109"/>
      <c r="N65" s="109"/>
      <c r="O65" s="109"/>
      <c r="P65" s="109"/>
      <c r="Q65" s="109"/>
      <c r="R65" s="109"/>
      <c r="S65" s="109"/>
      <c r="T65" s="109"/>
      <c r="U65" s="109"/>
      <c r="V65" s="109"/>
      <c r="W65" s="109"/>
      <c r="X65" s="111"/>
    </row>
    <row r="66" spans="1:24" ht="15" customHeight="1">
      <c r="A66" s="104" t="s">
        <v>60</v>
      </c>
      <c r="B66" s="104"/>
      <c r="C66" s="104"/>
      <c r="D66" s="104"/>
      <c r="E66" s="104"/>
      <c r="F66" s="104"/>
      <c r="G66" s="104"/>
      <c r="H66" s="104"/>
      <c r="I66" s="104"/>
      <c r="J66" s="104"/>
      <c r="K66" s="104"/>
      <c r="L66" s="104"/>
      <c r="M66" s="104"/>
      <c r="N66" s="104"/>
      <c r="O66" s="104"/>
      <c r="P66" s="104"/>
      <c r="Q66" s="104"/>
      <c r="R66" s="104"/>
      <c r="S66" s="104"/>
      <c r="T66" s="104"/>
      <c r="U66" s="104"/>
      <c r="V66" s="104"/>
      <c r="W66" s="104"/>
      <c r="X66" s="104"/>
    </row>
    <row r="67" spans="1:24" ht="15" customHeight="1">
      <c r="A67" s="105"/>
      <c r="B67" s="105"/>
      <c r="C67" s="105"/>
      <c r="D67" s="105"/>
      <c r="E67" s="105"/>
      <c r="F67" s="105"/>
      <c r="G67" s="105"/>
      <c r="H67" s="105"/>
      <c r="I67" s="105"/>
      <c r="J67" s="105"/>
      <c r="K67" s="105"/>
      <c r="L67" s="105"/>
      <c r="M67" s="105"/>
      <c r="N67" s="105"/>
      <c r="O67" s="105"/>
      <c r="P67" s="105"/>
      <c r="Q67" s="105"/>
      <c r="R67" s="105"/>
      <c r="S67" s="105"/>
      <c r="T67" s="105"/>
      <c r="U67" s="105"/>
      <c r="V67" s="105"/>
      <c r="W67" s="105"/>
      <c r="X67" s="105"/>
    </row>
    <row r="68" spans="1:24" ht="1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row>
    <row r="69" spans="1:24" ht="1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row>
    <row r="70" spans="1:24" ht="1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row>
    <row r="71" spans="1:24" ht="1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row>
    <row r="72" spans="1:24" ht="1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row>
    <row r="73" spans="1:24" ht="1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row>
  </sheetData>
  <sheetProtection algorithmName="SHA-512" hashValue="YMoD+Qd3z5ePYHJUg3IhdcmIuqQ9n0xDwafMId2it4Dl+lnhGvNFEkjv1pD/Ysfr6EEHKPq5kQr6NI01EeFBJQ==" saltValue="rTRsOBOFlLOSIZGs5XHO+A==" spinCount="100000" sheet="1" selectLockedCells="1"/>
  <mergeCells count="112">
    <mergeCell ref="AM7:AX7"/>
    <mergeCell ref="A62:C63"/>
    <mergeCell ref="D62:X63"/>
    <mergeCell ref="A64:C65"/>
    <mergeCell ref="D64:X65"/>
    <mergeCell ref="N33:V34"/>
    <mergeCell ref="W33:X34"/>
    <mergeCell ref="A31:A32"/>
    <mergeCell ref="B31:E32"/>
    <mergeCell ref="F31:L32"/>
    <mergeCell ref="M31:M32"/>
    <mergeCell ref="N31:V32"/>
    <mergeCell ref="W31:X32"/>
    <mergeCell ref="N27:V28"/>
    <mergeCell ref="W27:X28"/>
    <mergeCell ref="A29:A30"/>
    <mergeCell ref="D54:X55"/>
    <mergeCell ref="M44:O47"/>
    <mergeCell ref="A33:A34"/>
    <mergeCell ref="B33:E34"/>
    <mergeCell ref="F33:L34"/>
    <mergeCell ref="M33:M34"/>
    <mergeCell ref="M38:O43"/>
    <mergeCell ref="P38:T43"/>
    <mergeCell ref="A66:X67"/>
    <mergeCell ref="F25:I26"/>
    <mergeCell ref="J25:L26"/>
    <mergeCell ref="F27:L28"/>
    <mergeCell ref="M25:M26"/>
    <mergeCell ref="N25:V26"/>
    <mergeCell ref="A56:C57"/>
    <mergeCell ref="D56:X57"/>
    <mergeCell ref="A58:C59"/>
    <mergeCell ref="D58:X59"/>
    <mergeCell ref="A60:C61"/>
    <mergeCell ref="D60:X61"/>
    <mergeCell ref="A49:X51"/>
    <mergeCell ref="A52:C53"/>
    <mergeCell ref="D52:X53"/>
    <mergeCell ref="A54:C55"/>
    <mergeCell ref="M36:X37"/>
    <mergeCell ref="U38:X43"/>
    <mergeCell ref="P44:X47"/>
    <mergeCell ref="B29:E30"/>
    <mergeCell ref="F29:L30"/>
    <mergeCell ref="M29:M30"/>
    <mergeCell ref="N29:V30"/>
    <mergeCell ref="W29:X30"/>
    <mergeCell ref="AM26:AV26"/>
    <mergeCell ref="A27:A28"/>
    <mergeCell ref="B27:E28"/>
    <mergeCell ref="M27:M28"/>
    <mergeCell ref="AM22:BC22"/>
    <mergeCell ref="A23:A24"/>
    <mergeCell ref="B23:E24"/>
    <mergeCell ref="F23:L24"/>
    <mergeCell ref="M23:M24"/>
    <mergeCell ref="N23:V24"/>
    <mergeCell ref="W23:X24"/>
    <mergeCell ref="A21:A22"/>
    <mergeCell ref="B21:E22"/>
    <mergeCell ref="F21:L22"/>
    <mergeCell ref="M21:M22"/>
    <mergeCell ref="N21:V22"/>
    <mergeCell ref="W21:X22"/>
    <mergeCell ref="A25:A26"/>
    <mergeCell ref="B25:E26"/>
    <mergeCell ref="W25:X26"/>
    <mergeCell ref="A19:A20"/>
    <mergeCell ref="B19:E20"/>
    <mergeCell ref="F19:L20"/>
    <mergeCell ref="M19:M20"/>
    <mergeCell ref="N19:V20"/>
    <mergeCell ref="W19:X20"/>
    <mergeCell ref="W13:X14"/>
    <mergeCell ref="W15:X16"/>
    <mergeCell ref="A17:A18"/>
    <mergeCell ref="B17:E18"/>
    <mergeCell ref="F17:I18"/>
    <mergeCell ref="J17:L18"/>
    <mergeCell ref="M17:M18"/>
    <mergeCell ref="N17:V18"/>
    <mergeCell ref="W17:X18"/>
    <mergeCell ref="A15:A16"/>
    <mergeCell ref="B15:E16"/>
    <mergeCell ref="F15:I16"/>
    <mergeCell ref="J15:L16"/>
    <mergeCell ref="M15:M16"/>
    <mergeCell ref="N15:V16"/>
    <mergeCell ref="A13:A14"/>
    <mergeCell ref="B13:E14"/>
    <mergeCell ref="F13:L14"/>
    <mergeCell ref="A1:X4"/>
    <mergeCell ref="A5:L6"/>
    <mergeCell ref="M5:X6"/>
    <mergeCell ref="A7:A8"/>
    <mergeCell ref="B7:E8"/>
    <mergeCell ref="F7:L8"/>
    <mergeCell ref="M7:M8"/>
    <mergeCell ref="N7:V8"/>
    <mergeCell ref="W7:X8"/>
    <mergeCell ref="M13:M14"/>
    <mergeCell ref="N13:V14"/>
    <mergeCell ref="A9:A12"/>
    <mergeCell ref="B9:E12"/>
    <mergeCell ref="F9:L12"/>
    <mergeCell ref="M9:M10"/>
    <mergeCell ref="N9:V10"/>
    <mergeCell ref="W9:X10"/>
    <mergeCell ref="M11:M12"/>
    <mergeCell ref="N11:V12"/>
    <mergeCell ref="W11:X12"/>
  </mergeCells>
  <phoneticPr fontId="2"/>
  <dataValidations count="4">
    <dataValidation type="list" allowBlank="1" showInputMessage="1" showErrorMessage="1" sqref="F33 F29 F31 F27" xr:uid="{76651E3C-DF73-4A4B-9151-A3B5BF97BB08}">
      <formula1>"有,無"</formula1>
    </dataValidation>
    <dataValidation type="list" allowBlank="1" showInputMessage="1" showErrorMessage="1" sqref="W7 W27 W19 W21 W23 W9 W11 W13 W15 W17 W29 W31 W33 W25" xr:uid="{7BEF5D88-765F-4FB6-8289-0F2FD7DC0FB8}">
      <formula1>"■,□"</formula1>
    </dataValidation>
    <dataValidation type="list" allowBlank="1" showInputMessage="1" showErrorMessage="1" sqref="F21" xr:uid="{5C05AC26-81C0-47D4-8F9B-47DEA64EDD06}">
      <formula1>"一戸建ての住宅,長屋,共同住宅"</formula1>
    </dataValidation>
    <dataValidation type="list" allowBlank="1" showInputMessage="1" showErrorMessage="1" sqref="F23" xr:uid="{B6016B7E-F3A4-49FE-B927-97DE64C43454}">
      <formula1>"1号,2号,3号"</formula1>
    </dataValidation>
  </dataValidations>
  <hyperlinks>
    <hyperlink ref="AM7:AX7" r:id="rId1" display="引用：国土交通省HP　https://www.mlit.go.jp/common/001852347.pdf" xr:uid="{03F4C24E-B855-49E9-BE91-C629C69F4EB3}"/>
  </hyperlinks>
  <pageMargins left="0.55118110236220474" right="0.23622047244094491" top="0.55118110236220474" bottom="0.35433070866141736" header="0.31496062992125984" footer="0.31496062992125984"/>
  <pageSetup paperSize="9" scale="77" fitToHeight="0"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18AC4-ED43-43F0-B20A-3131EA7A7ED0}">
  <dimension ref="A1:BB73"/>
  <sheetViews>
    <sheetView view="pageBreakPreview" zoomScale="85" zoomScaleNormal="100" zoomScaleSheetLayoutView="85" workbookViewId="0">
      <selection activeCell="F7" sqref="F7:L8"/>
    </sheetView>
  </sheetViews>
  <sheetFormatPr defaultColWidth="4.625" defaultRowHeight="15" customHeight="1"/>
  <cols>
    <col min="1" max="24" width="4.625" style="6"/>
    <col min="25" max="25" width="4.625" style="6" customWidth="1"/>
    <col min="26" max="26" width="10.125" style="6" hidden="1" customWidth="1"/>
    <col min="27" max="27" width="12.875" style="6" hidden="1" customWidth="1"/>
    <col min="28" max="28" width="18.125" style="6" hidden="1" customWidth="1"/>
    <col min="29" max="29" width="28.625" style="6" hidden="1" customWidth="1"/>
    <col min="30" max="30" width="10.5" style="6" hidden="1" customWidth="1"/>
    <col min="31" max="31" width="11.5" style="6" hidden="1" customWidth="1"/>
    <col min="32" max="32" width="13" style="6" hidden="1" customWidth="1"/>
    <col min="33" max="34" width="6.25" style="6" customWidth="1"/>
    <col min="35" max="35" width="4.625" style="6"/>
    <col min="36" max="36" width="4.625" style="8"/>
    <col min="37" max="16384" width="4.625" style="6"/>
  </cols>
  <sheetData>
    <row r="1" spans="1:36" ht="15" customHeight="1">
      <c r="A1" s="208" t="s">
        <v>172</v>
      </c>
      <c r="B1" s="209"/>
      <c r="C1" s="209"/>
      <c r="D1" s="209"/>
      <c r="E1" s="209"/>
      <c r="F1" s="209"/>
      <c r="G1" s="209"/>
      <c r="H1" s="209"/>
      <c r="I1" s="209"/>
      <c r="J1" s="209"/>
      <c r="K1" s="209"/>
      <c r="L1" s="209"/>
      <c r="M1" s="209"/>
      <c r="N1" s="209"/>
      <c r="O1" s="209"/>
      <c r="P1" s="209"/>
      <c r="Q1" s="209"/>
      <c r="R1" s="209"/>
      <c r="S1" s="209"/>
      <c r="T1" s="209"/>
      <c r="U1" s="209"/>
      <c r="V1" s="209"/>
      <c r="W1" s="209"/>
      <c r="X1" s="210"/>
      <c r="Z1" s="6" t="s">
        <v>135</v>
      </c>
      <c r="AD1" s="7"/>
      <c r="AE1" s="7"/>
      <c r="AF1" s="7"/>
      <c r="AG1" s="7"/>
      <c r="AH1" s="7"/>
    </row>
    <row r="2" spans="1:36" ht="15" customHeight="1">
      <c r="A2" s="211"/>
      <c r="B2" s="212"/>
      <c r="C2" s="212"/>
      <c r="D2" s="212"/>
      <c r="E2" s="212"/>
      <c r="F2" s="212"/>
      <c r="G2" s="212"/>
      <c r="H2" s="212"/>
      <c r="I2" s="212"/>
      <c r="J2" s="212"/>
      <c r="K2" s="212"/>
      <c r="L2" s="212"/>
      <c r="M2" s="212"/>
      <c r="N2" s="212"/>
      <c r="O2" s="212"/>
      <c r="P2" s="212"/>
      <c r="Q2" s="212"/>
      <c r="R2" s="212"/>
      <c r="S2" s="212"/>
      <c r="T2" s="212"/>
      <c r="U2" s="212"/>
      <c r="V2" s="212"/>
      <c r="W2" s="212"/>
      <c r="X2" s="213"/>
      <c r="Z2" s="29"/>
      <c r="AA2" s="19" t="s">
        <v>85</v>
      </c>
      <c r="AB2" s="19" t="s">
        <v>128</v>
      </c>
      <c r="AC2" s="19" t="s">
        <v>95</v>
      </c>
      <c r="AD2" s="9" t="s">
        <v>129</v>
      </c>
      <c r="AE2" s="10" t="s">
        <v>130</v>
      </c>
      <c r="AF2" s="10"/>
      <c r="AG2" s="7"/>
      <c r="AH2" s="7"/>
      <c r="AJ2" s="11"/>
    </row>
    <row r="3" spans="1:36" ht="15" customHeight="1">
      <c r="A3" s="214"/>
      <c r="B3" s="212"/>
      <c r="C3" s="212"/>
      <c r="D3" s="212"/>
      <c r="E3" s="212"/>
      <c r="F3" s="212"/>
      <c r="G3" s="212"/>
      <c r="H3" s="212"/>
      <c r="I3" s="212"/>
      <c r="J3" s="212"/>
      <c r="K3" s="212"/>
      <c r="L3" s="212"/>
      <c r="M3" s="212"/>
      <c r="N3" s="212"/>
      <c r="O3" s="212"/>
      <c r="P3" s="212"/>
      <c r="Q3" s="212"/>
      <c r="R3" s="212"/>
      <c r="S3" s="212"/>
      <c r="T3" s="212"/>
      <c r="U3" s="212"/>
      <c r="V3" s="212"/>
      <c r="W3" s="212"/>
      <c r="X3" s="213"/>
      <c r="Z3" s="21" t="s">
        <v>83</v>
      </c>
      <c r="AA3" s="48">
        <v>49500</v>
      </c>
      <c r="AB3" s="48">
        <v>39600</v>
      </c>
      <c r="AC3" s="48">
        <v>33000</v>
      </c>
      <c r="AD3" s="250" t="str">
        <f>IF($W$7="■","○","×")</f>
        <v>×</v>
      </c>
      <c r="AE3" s="252" t="str">
        <f>IF(W9="■","○","×")</f>
        <v>×</v>
      </c>
      <c r="AF3" s="252">
        <f>IF(F21="一戸建ての住宅",IF(AD3="○",IF(AE3="○",AB3,AA3),IF(AE3="○",AB4,AA4)),)</f>
        <v>0</v>
      </c>
      <c r="AG3" s="7"/>
      <c r="AH3" s="7"/>
      <c r="AJ3" s="11"/>
    </row>
    <row r="4" spans="1:36" ht="15" customHeight="1">
      <c r="A4" s="215"/>
      <c r="B4" s="216"/>
      <c r="C4" s="216"/>
      <c r="D4" s="216"/>
      <c r="E4" s="216"/>
      <c r="F4" s="216"/>
      <c r="G4" s="216"/>
      <c r="H4" s="216"/>
      <c r="I4" s="216"/>
      <c r="J4" s="216"/>
      <c r="K4" s="216"/>
      <c r="L4" s="216"/>
      <c r="M4" s="216"/>
      <c r="N4" s="216"/>
      <c r="O4" s="216"/>
      <c r="P4" s="216"/>
      <c r="Q4" s="216"/>
      <c r="R4" s="216"/>
      <c r="S4" s="216"/>
      <c r="T4" s="216"/>
      <c r="U4" s="216"/>
      <c r="V4" s="216"/>
      <c r="W4" s="216"/>
      <c r="X4" s="217"/>
      <c r="Z4" s="21" t="s">
        <v>84</v>
      </c>
      <c r="AA4" s="48">
        <v>70400</v>
      </c>
      <c r="AB4" s="48">
        <v>62700</v>
      </c>
      <c r="AC4" s="48">
        <v>56100</v>
      </c>
      <c r="AD4" s="251"/>
      <c r="AE4" s="253"/>
      <c r="AF4" s="253"/>
      <c r="AG4" s="7"/>
      <c r="AH4" s="7"/>
      <c r="AJ4" s="7"/>
    </row>
    <row r="5" spans="1:36" ht="15" customHeight="1">
      <c r="A5" s="68" t="s">
        <v>29</v>
      </c>
      <c r="B5" s="69"/>
      <c r="C5" s="69"/>
      <c r="D5" s="69"/>
      <c r="E5" s="69"/>
      <c r="F5" s="69"/>
      <c r="G5" s="69"/>
      <c r="H5" s="69"/>
      <c r="I5" s="69"/>
      <c r="J5" s="69"/>
      <c r="K5" s="69"/>
      <c r="L5" s="70"/>
      <c r="M5" s="68" t="s">
        <v>148</v>
      </c>
      <c r="N5" s="69"/>
      <c r="O5" s="69"/>
      <c r="P5" s="69"/>
      <c r="Q5" s="69"/>
      <c r="R5" s="69"/>
      <c r="S5" s="69"/>
      <c r="T5" s="69"/>
      <c r="U5" s="69"/>
      <c r="V5" s="69"/>
      <c r="W5" s="69"/>
      <c r="X5" s="70"/>
      <c r="Z5" s="27"/>
      <c r="AA5" s="27"/>
      <c r="AB5" s="27"/>
      <c r="AC5" s="27"/>
      <c r="AF5" s="6">
        <f>IF(F7="設計性能評価",AF3,)</f>
        <v>0</v>
      </c>
      <c r="AJ5" s="7"/>
    </row>
    <row r="6" spans="1:36" ht="15" customHeight="1">
      <c r="A6" s="71"/>
      <c r="B6" s="72"/>
      <c r="C6" s="72"/>
      <c r="D6" s="72"/>
      <c r="E6" s="72"/>
      <c r="F6" s="72"/>
      <c r="G6" s="72"/>
      <c r="H6" s="72"/>
      <c r="I6" s="72"/>
      <c r="J6" s="72"/>
      <c r="K6" s="72"/>
      <c r="L6" s="73"/>
      <c r="M6" s="71"/>
      <c r="N6" s="72"/>
      <c r="O6" s="72"/>
      <c r="P6" s="72"/>
      <c r="Q6" s="72"/>
      <c r="R6" s="72"/>
      <c r="S6" s="72"/>
      <c r="T6" s="72"/>
      <c r="U6" s="72"/>
      <c r="V6" s="72"/>
      <c r="W6" s="72"/>
      <c r="X6" s="73"/>
      <c r="Z6" s="6" t="s">
        <v>137</v>
      </c>
      <c r="AC6" s="49"/>
    </row>
    <row r="7" spans="1:36" ht="15" customHeight="1">
      <c r="A7" s="92">
        <v>1</v>
      </c>
      <c r="B7" s="98" t="s">
        <v>34</v>
      </c>
      <c r="C7" s="99"/>
      <c r="D7" s="99"/>
      <c r="E7" s="100"/>
      <c r="F7" s="112" t="s">
        <v>82</v>
      </c>
      <c r="G7" s="138"/>
      <c r="H7" s="138"/>
      <c r="I7" s="138"/>
      <c r="J7" s="138"/>
      <c r="K7" s="138"/>
      <c r="L7" s="113"/>
      <c r="M7" s="92">
        <v>1</v>
      </c>
      <c r="N7" s="254" t="s">
        <v>149</v>
      </c>
      <c r="O7" s="255"/>
      <c r="P7" s="255"/>
      <c r="Q7" s="255"/>
      <c r="R7" s="255"/>
      <c r="S7" s="255"/>
      <c r="T7" s="255"/>
      <c r="U7" s="255"/>
      <c r="V7" s="256"/>
      <c r="W7" s="112" t="s">
        <v>41</v>
      </c>
      <c r="X7" s="113"/>
      <c r="Z7" s="50" t="s">
        <v>132</v>
      </c>
      <c r="AA7" s="23"/>
      <c r="AB7" s="23"/>
      <c r="AC7" s="51" t="s">
        <v>87</v>
      </c>
      <c r="AD7" s="16" t="s">
        <v>147</v>
      </c>
      <c r="AE7" s="10" t="s">
        <v>115</v>
      </c>
      <c r="AF7" s="10"/>
      <c r="AJ7" s="11"/>
    </row>
    <row r="8" spans="1:36" ht="15" customHeight="1">
      <c r="A8" s="93"/>
      <c r="B8" s="101"/>
      <c r="C8" s="102"/>
      <c r="D8" s="102"/>
      <c r="E8" s="103"/>
      <c r="F8" s="114"/>
      <c r="G8" s="139"/>
      <c r="H8" s="139"/>
      <c r="I8" s="139"/>
      <c r="J8" s="139"/>
      <c r="K8" s="139"/>
      <c r="L8" s="115"/>
      <c r="M8" s="93"/>
      <c r="N8" s="257"/>
      <c r="O8" s="258"/>
      <c r="P8" s="258"/>
      <c r="Q8" s="258"/>
      <c r="R8" s="258"/>
      <c r="S8" s="258"/>
      <c r="T8" s="258"/>
      <c r="U8" s="258"/>
      <c r="V8" s="259"/>
      <c r="W8" s="114"/>
      <c r="X8" s="115"/>
      <c r="Z8" s="50" t="s">
        <v>86</v>
      </c>
      <c r="AA8" s="23"/>
      <c r="AB8" s="23"/>
      <c r="AC8" s="52">
        <f>1100*W15</f>
        <v>0</v>
      </c>
      <c r="AD8" s="16" t="str">
        <f>IF($F$21="一戸建ての住宅",IF($F$7="設計性能評価","○","×"),"×")</f>
        <v>×</v>
      </c>
      <c r="AE8" s="10" t="str">
        <f>IF($W$15&gt;=1,"○","×")</f>
        <v>×</v>
      </c>
      <c r="AF8" s="10">
        <f>IF(AND(AD8="○",AE8="○"),AC8,)</f>
        <v>0</v>
      </c>
      <c r="AJ8" s="7"/>
    </row>
    <row r="9" spans="1:36" ht="15" customHeight="1">
      <c r="A9" s="92">
        <v>2</v>
      </c>
      <c r="B9" s="98" t="s">
        <v>31</v>
      </c>
      <c r="C9" s="99"/>
      <c r="D9" s="99"/>
      <c r="E9" s="100"/>
      <c r="F9" s="162">
        <f>①建築確認申請!F9</f>
        <v>0</v>
      </c>
      <c r="G9" s="163"/>
      <c r="H9" s="163"/>
      <c r="I9" s="163"/>
      <c r="J9" s="163"/>
      <c r="K9" s="163"/>
      <c r="L9" s="164"/>
      <c r="M9" s="92">
        <v>2</v>
      </c>
      <c r="N9" s="98" t="s">
        <v>94</v>
      </c>
      <c r="O9" s="99"/>
      <c r="P9" s="99"/>
      <c r="Q9" s="99"/>
      <c r="R9" s="99"/>
      <c r="S9" s="99"/>
      <c r="T9" s="99"/>
      <c r="U9" s="99"/>
      <c r="V9" s="100"/>
      <c r="W9" s="112" t="s">
        <v>41</v>
      </c>
      <c r="X9" s="113"/>
      <c r="Z9" s="50" t="s">
        <v>91</v>
      </c>
      <c r="AA9" s="23"/>
      <c r="AB9" s="23"/>
      <c r="AC9" s="52">
        <v>11000</v>
      </c>
      <c r="AD9" s="16" t="str">
        <f t="shared" ref="AD9:AD10" si="0">IF($F$21="一戸建ての住宅",IF($F$7="設計性能評価","○","×"),"×")</f>
        <v>×</v>
      </c>
      <c r="AE9" s="10" t="str">
        <f>IF($W$17="■","○","×")</f>
        <v>×</v>
      </c>
      <c r="AF9" s="10">
        <f>IF(AND(AD9="○",AE9="○"),AC9,)</f>
        <v>0</v>
      </c>
      <c r="AJ9" s="7"/>
    </row>
    <row r="10" spans="1:36" ht="15" customHeight="1">
      <c r="A10" s="158"/>
      <c r="B10" s="159"/>
      <c r="C10" s="160"/>
      <c r="D10" s="160"/>
      <c r="E10" s="161"/>
      <c r="F10" s="165"/>
      <c r="G10" s="166"/>
      <c r="H10" s="166"/>
      <c r="I10" s="166"/>
      <c r="J10" s="166"/>
      <c r="K10" s="166"/>
      <c r="L10" s="167"/>
      <c r="M10" s="93"/>
      <c r="N10" s="101"/>
      <c r="O10" s="102"/>
      <c r="P10" s="102"/>
      <c r="Q10" s="102"/>
      <c r="R10" s="102"/>
      <c r="S10" s="102"/>
      <c r="T10" s="102"/>
      <c r="U10" s="102"/>
      <c r="V10" s="103"/>
      <c r="W10" s="114"/>
      <c r="X10" s="115"/>
      <c r="Z10" s="50" t="s">
        <v>92</v>
      </c>
      <c r="AA10" s="23"/>
      <c r="AB10" s="53"/>
      <c r="AC10" s="52">
        <v>2200</v>
      </c>
      <c r="AD10" s="16" t="str">
        <f t="shared" si="0"/>
        <v>×</v>
      </c>
      <c r="AE10" s="10" t="str">
        <f>IF($W$19="■","○","×")</f>
        <v>×</v>
      </c>
      <c r="AF10" s="10">
        <f>IF(AND(AD10="○",AE10="○"),AC10,)</f>
        <v>0</v>
      </c>
    </row>
    <row r="11" spans="1:36" ht="15" customHeight="1">
      <c r="A11" s="158"/>
      <c r="B11" s="159"/>
      <c r="C11" s="160"/>
      <c r="D11" s="160"/>
      <c r="E11" s="161"/>
      <c r="F11" s="165"/>
      <c r="G11" s="166"/>
      <c r="H11" s="166"/>
      <c r="I11" s="166"/>
      <c r="J11" s="166"/>
      <c r="K11" s="166"/>
      <c r="L11" s="167"/>
      <c r="M11" s="92"/>
      <c r="N11" s="98"/>
      <c r="O11" s="99"/>
      <c r="P11" s="99"/>
      <c r="Q11" s="99"/>
      <c r="R11" s="99"/>
      <c r="S11" s="99"/>
      <c r="T11" s="99"/>
      <c r="U11" s="99"/>
      <c r="V11" s="100"/>
      <c r="W11" s="204"/>
      <c r="X11" s="205"/>
      <c r="AC11" s="49"/>
      <c r="AF11" s="6">
        <f>SUM(AF8:AF10)</f>
        <v>0</v>
      </c>
    </row>
    <row r="12" spans="1:36" ht="15" customHeight="1">
      <c r="A12" s="93"/>
      <c r="B12" s="101"/>
      <c r="C12" s="102"/>
      <c r="D12" s="102"/>
      <c r="E12" s="103"/>
      <c r="F12" s="168"/>
      <c r="G12" s="169"/>
      <c r="H12" s="169"/>
      <c r="I12" s="169"/>
      <c r="J12" s="169"/>
      <c r="K12" s="169"/>
      <c r="L12" s="170"/>
      <c r="M12" s="93"/>
      <c r="N12" s="101"/>
      <c r="O12" s="102"/>
      <c r="P12" s="102"/>
      <c r="Q12" s="102"/>
      <c r="R12" s="102"/>
      <c r="S12" s="102"/>
      <c r="T12" s="102"/>
      <c r="U12" s="102"/>
      <c r="V12" s="103"/>
      <c r="W12" s="206"/>
      <c r="X12" s="207"/>
      <c r="Z12" s="6" t="s">
        <v>145</v>
      </c>
      <c r="AJ12" s="7"/>
    </row>
    <row r="13" spans="1:36" ht="15" customHeight="1">
      <c r="A13" s="92">
        <v>3</v>
      </c>
      <c r="B13" s="98" t="s">
        <v>36</v>
      </c>
      <c r="C13" s="99"/>
      <c r="D13" s="99"/>
      <c r="E13" s="100"/>
      <c r="F13" s="128">
        <f>①建築確認申請!F13</f>
        <v>0</v>
      </c>
      <c r="G13" s="129"/>
      <c r="H13" s="129"/>
      <c r="I13" s="129"/>
      <c r="J13" s="129"/>
      <c r="K13" s="129"/>
      <c r="L13" s="130"/>
      <c r="M13" s="68" t="s">
        <v>97</v>
      </c>
      <c r="N13" s="69"/>
      <c r="O13" s="69"/>
      <c r="P13" s="69"/>
      <c r="Q13" s="69"/>
      <c r="R13" s="69"/>
      <c r="S13" s="69"/>
      <c r="T13" s="69"/>
      <c r="U13" s="69"/>
      <c r="V13" s="69"/>
      <c r="W13" s="69"/>
      <c r="X13" s="70"/>
      <c r="Z13" s="50" t="s">
        <v>136</v>
      </c>
      <c r="AA13" s="23"/>
      <c r="AB13" s="23"/>
      <c r="AC13" s="51" t="s">
        <v>87</v>
      </c>
      <c r="AD13" s="16" t="s">
        <v>114</v>
      </c>
      <c r="AE13" s="10" t="s">
        <v>146</v>
      </c>
      <c r="AF13" s="10"/>
      <c r="AJ13" s="11"/>
    </row>
    <row r="14" spans="1:36" ht="15" customHeight="1">
      <c r="A14" s="93"/>
      <c r="B14" s="101"/>
      <c r="C14" s="102"/>
      <c r="D14" s="102"/>
      <c r="E14" s="103"/>
      <c r="F14" s="131"/>
      <c r="G14" s="132"/>
      <c r="H14" s="132"/>
      <c r="I14" s="132"/>
      <c r="J14" s="132"/>
      <c r="K14" s="132"/>
      <c r="L14" s="133"/>
      <c r="M14" s="71"/>
      <c r="N14" s="72"/>
      <c r="O14" s="72"/>
      <c r="P14" s="72"/>
      <c r="Q14" s="72"/>
      <c r="R14" s="72"/>
      <c r="S14" s="72"/>
      <c r="T14" s="72"/>
      <c r="U14" s="72"/>
      <c r="V14" s="72"/>
      <c r="W14" s="72"/>
      <c r="X14" s="73"/>
      <c r="Z14" s="21" t="s">
        <v>133</v>
      </c>
      <c r="AA14" s="22"/>
      <c r="AB14" s="31"/>
      <c r="AC14" s="48">
        <f>38500+F25*14300</f>
        <v>38500</v>
      </c>
      <c r="AD14" s="16" t="str">
        <f>IF($F$15&lt;=500,"○","×")</f>
        <v>○</v>
      </c>
      <c r="AE14" s="10" t="str">
        <f>IF($F$25&lt;=4,"○","×")</f>
        <v>○</v>
      </c>
      <c r="AF14" s="10">
        <f>IF(AND(AD14="○",AE14="○"),AC14,)</f>
        <v>38500</v>
      </c>
      <c r="AJ14" s="7"/>
    </row>
    <row r="15" spans="1:36" ht="15" customHeight="1">
      <c r="A15" s="92">
        <v>4</v>
      </c>
      <c r="B15" s="98" t="s">
        <v>37</v>
      </c>
      <c r="C15" s="99"/>
      <c r="D15" s="99"/>
      <c r="E15" s="100"/>
      <c r="F15" s="94">
        <f>①建築確認申請!F15</f>
        <v>0</v>
      </c>
      <c r="G15" s="95"/>
      <c r="H15" s="95"/>
      <c r="I15" s="95"/>
      <c r="J15" s="107" t="s">
        <v>33</v>
      </c>
      <c r="K15" s="107"/>
      <c r="L15" s="110"/>
      <c r="M15" s="92">
        <v>3</v>
      </c>
      <c r="N15" s="98" t="s">
        <v>90</v>
      </c>
      <c r="O15" s="99"/>
      <c r="P15" s="99"/>
      <c r="Q15" s="99"/>
      <c r="R15" s="99"/>
      <c r="S15" s="99"/>
      <c r="T15" s="99"/>
      <c r="U15" s="99"/>
      <c r="V15" s="100"/>
      <c r="W15" s="112">
        <v>0</v>
      </c>
      <c r="X15" s="113"/>
      <c r="Z15" s="21" t="s">
        <v>134</v>
      </c>
      <c r="AA15" s="22"/>
      <c r="AB15" s="31"/>
      <c r="AC15" s="48">
        <f>75900+F25*4400</f>
        <v>75900</v>
      </c>
      <c r="AD15" s="16" t="str">
        <f>IF($F$15&lt;=500,"○","×")</f>
        <v>○</v>
      </c>
      <c r="AE15" s="10" t="str">
        <f>IF($F$25&lt;=4,"×","○")</f>
        <v>×</v>
      </c>
      <c r="AF15" s="10">
        <f>IF(AND(AD15="○",AE15="○"),AC15,)</f>
        <v>0</v>
      </c>
    </row>
    <row r="16" spans="1:36" ht="15" customHeight="1">
      <c r="A16" s="93"/>
      <c r="B16" s="101"/>
      <c r="C16" s="102"/>
      <c r="D16" s="102"/>
      <c r="E16" s="103"/>
      <c r="F16" s="96"/>
      <c r="G16" s="97"/>
      <c r="H16" s="97"/>
      <c r="I16" s="97"/>
      <c r="J16" s="146"/>
      <c r="K16" s="146"/>
      <c r="L16" s="147"/>
      <c r="M16" s="93"/>
      <c r="N16" s="101"/>
      <c r="O16" s="102"/>
      <c r="P16" s="102"/>
      <c r="Q16" s="102"/>
      <c r="R16" s="102"/>
      <c r="S16" s="102"/>
      <c r="T16" s="102"/>
      <c r="U16" s="102"/>
      <c r="V16" s="103"/>
      <c r="W16" s="114"/>
      <c r="X16" s="115"/>
      <c r="AF16" s="6">
        <f>IF(F21="一戸建ての住宅",,SUM(AF14:AF15))</f>
        <v>38500</v>
      </c>
    </row>
    <row r="17" spans="1:54" ht="15" customHeight="1">
      <c r="A17" s="92">
        <v>5</v>
      </c>
      <c r="B17" s="98" t="s">
        <v>38</v>
      </c>
      <c r="C17" s="99"/>
      <c r="D17" s="99"/>
      <c r="E17" s="100"/>
      <c r="F17" s="134">
        <f>①建築確認申請!F17</f>
        <v>0</v>
      </c>
      <c r="G17" s="135"/>
      <c r="H17" s="135"/>
      <c r="I17" s="135"/>
      <c r="J17" s="107" t="s">
        <v>35</v>
      </c>
      <c r="K17" s="107"/>
      <c r="L17" s="110"/>
      <c r="M17" s="92">
        <v>4</v>
      </c>
      <c r="N17" s="98" t="s">
        <v>91</v>
      </c>
      <c r="O17" s="99"/>
      <c r="P17" s="99"/>
      <c r="Q17" s="99"/>
      <c r="R17" s="99"/>
      <c r="S17" s="99"/>
      <c r="T17" s="99"/>
      <c r="U17" s="99"/>
      <c r="V17" s="100"/>
      <c r="W17" s="112" t="s">
        <v>41</v>
      </c>
      <c r="X17" s="113"/>
      <c r="Z17" s="6" t="s">
        <v>138</v>
      </c>
      <c r="AJ17" s="7"/>
    </row>
    <row r="18" spans="1:54" ht="15" customHeight="1">
      <c r="A18" s="93"/>
      <c r="B18" s="101"/>
      <c r="C18" s="102"/>
      <c r="D18" s="102"/>
      <c r="E18" s="103"/>
      <c r="F18" s="136"/>
      <c r="G18" s="137"/>
      <c r="H18" s="137"/>
      <c r="I18" s="137"/>
      <c r="J18" s="146"/>
      <c r="K18" s="146"/>
      <c r="L18" s="147"/>
      <c r="M18" s="93"/>
      <c r="N18" s="101"/>
      <c r="O18" s="102"/>
      <c r="P18" s="102"/>
      <c r="Q18" s="102"/>
      <c r="R18" s="102"/>
      <c r="S18" s="102"/>
      <c r="T18" s="102"/>
      <c r="U18" s="102"/>
      <c r="V18" s="103"/>
      <c r="W18" s="114"/>
      <c r="X18" s="115"/>
      <c r="Z18" s="50" t="s">
        <v>132</v>
      </c>
      <c r="AA18" s="23"/>
      <c r="AB18" s="23"/>
      <c r="AC18" s="51" t="s">
        <v>87</v>
      </c>
      <c r="AD18" s="16" t="s">
        <v>147</v>
      </c>
      <c r="AE18" s="10" t="s">
        <v>115</v>
      </c>
      <c r="AF18" s="10"/>
    </row>
    <row r="19" spans="1:54" ht="15" customHeight="1">
      <c r="A19" s="92">
        <v>6</v>
      </c>
      <c r="B19" s="98" t="s">
        <v>39</v>
      </c>
      <c r="C19" s="99"/>
      <c r="D19" s="99"/>
      <c r="E19" s="100"/>
      <c r="F19" s="112">
        <f>①建築確認申請!F19</f>
        <v>0</v>
      </c>
      <c r="G19" s="138"/>
      <c r="H19" s="138"/>
      <c r="I19" s="138"/>
      <c r="J19" s="138"/>
      <c r="K19" s="138"/>
      <c r="L19" s="113"/>
      <c r="M19" s="92">
        <v>5</v>
      </c>
      <c r="N19" s="98" t="s">
        <v>92</v>
      </c>
      <c r="O19" s="99"/>
      <c r="P19" s="99"/>
      <c r="Q19" s="99"/>
      <c r="R19" s="99"/>
      <c r="S19" s="99"/>
      <c r="T19" s="99"/>
      <c r="U19" s="99"/>
      <c r="V19" s="100"/>
      <c r="W19" s="112" t="s">
        <v>41</v>
      </c>
      <c r="X19" s="113"/>
      <c r="Z19" s="50" t="s">
        <v>86</v>
      </c>
      <c r="AA19" s="23"/>
      <c r="AB19" s="23"/>
      <c r="AC19" s="52">
        <f>1100*$F$25*W15</f>
        <v>0</v>
      </c>
      <c r="AD19" s="16" t="str">
        <f>IF($F$21="一戸建ての住宅","×",IF($F$7="設計性能評価","○","×"))</f>
        <v>○</v>
      </c>
      <c r="AE19" s="10" t="str">
        <f>IF($W$15&gt;=1,"○","×")</f>
        <v>×</v>
      </c>
      <c r="AF19" s="10">
        <f>IF(AND(AD19="○",AE19="○"),AC19,)</f>
        <v>0</v>
      </c>
    </row>
    <row r="20" spans="1:54" ht="15" customHeight="1">
      <c r="A20" s="93"/>
      <c r="B20" s="101"/>
      <c r="C20" s="102"/>
      <c r="D20" s="102"/>
      <c r="E20" s="103"/>
      <c r="F20" s="114"/>
      <c r="G20" s="139"/>
      <c r="H20" s="139"/>
      <c r="I20" s="139"/>
      <c r="J20" s="139"/>
      <c r="K20" s="139"/>
      <c r="L20" s="115"/>
      <c r="M20" s="93"/>
      <c r="N20" s="101"/>
      <c r="O20" s="102"/>
      <c r="P20" s="102"/>
      <c r="Q20" s="102"/>
      <c r="R20" s="102"/>
      <c r="S20" s="102"/>
      <c r="T20" s="102"/>
      <c r="U20" s="102"/>
      <c r="V20" s="103"/>
      <c r="W20" s="114"/>
      <c r="X20" s="115"/>
      <c r="Z20" s="50" t="s">
        <v>91</v>
      </c>
      <c r="AA20" s="23"/>
      <c r="AB20" s="23"/>
      <c r="AC20" s="52">
        <f>8800*$F$25</f>
        <v>0</v>
      </c>
      <c r="AD20" s="16" t="str">
        <f t="shared" ref="AD20:AD21" si="1">IF($F$21="一戸建ての住宅","×",IF($F$7="設計性能評価","○","×"))</f>
        <v>○</v>
      </c>
      <c r="AE20" s="10" t="str">
        <f>IF($W$17="■","○","×")</f>
        <v>×</v>
      </c>
      <c r="AF20" s="10">
        <f>IF(AND(AD20="○",AE20="○"),AC20,)</f>
        <v>0</v>
      </c>
      <c r="AK20" s="14"/>
      <c r="AL20" s="14"/>
      <c r="AM20" s="14"/>
      <c r="AN20" s="14"/>
      <c r="AO20" s="14"/>
      <c r="AP20" s="14"/>
      <c r="AQ20" s="14"/>
      <c r="AR20" s="14"/>
      <c r="AS20" s="14"/>
      <c r="AT20" s="14"/>
      <c r="AU20" s="14"/>
      <c r="AV20" s="14"/>
    </row>
    <row r="21" spans="1:54" ht="15" customHeight="1">
      <c r="A21" s="92">
        <v>7</v>
      </c>
      <c r="B21" s="98" t="s">
        <v>32</v>
      </c>
      <c r="C21" s="99"/>
      <c r="D21" s="99"/>
      <c r="E21" s="100"/>
      <c r="F21" s="112">
        <f>①建築確認申請!F21</f>
        <v>0</v>
      </c>
      <c r="G21" s="138"/>
      <c r="H21" s="138"/>
      <c r="I21" s="138"/>
      <c r="J21" s="138"/>
      <c r="K21" s="138"/>
      <c r="L21" s="113"/>
      <c r="M21" s="68" t="s">
        <v>93</v>
      </c>
      <c r="N21" s="69"/>
      <c r="O21" s="69"/>
      <c r="P21" s="69"/>
      <c r="Q21" s="69"/>
      <c r="R21" s="69"/>
      <c r="S21" s="69"/>
      <c r="T21" s="69"/>
      <c r="U21" s="69"/>
      <c r="V21" s="69"/>
      <c r="W21" s="69"/>
      <c r="X21" s="70"/>
      <c r="Z21" s="50" t="s">
        <v>92</v>
      </c>
      <c r="AA21" s="23"/>
      <c r="AB21" s="53"/>
      <c r="AC21" s="52">
        <f>11000*$F$25</f>
        <v>0</v>
      </c>
      <c r="AD21" s="16" t="str">
        <f t="shared" si="1"/>
        <v>○</v>
      </c>
      <c r="AE21" s="10" t="str">
        <f>IF($W$19="■","○","×")</f>
        <v>×</v>
      </c>
      <c r="AF21" s="10">
        <f>IF(AND(AD21="○",AE21="○"),AC21,)</f>
        <v>0</v>
      </c>
    </row>
    <row r="22" spans="1:54" ht="15" customHeight="1">
      <c r="A22" s="93"/>
      <c r="B22" s="101"/>
      <c r="C22" s="102"/>
      <c r="D22" s="102"/>
      <c r="E22" s="103"/>
      <c r="F22" s="114"/>
      <c r="G22" s="139"/>
      <c r="H22" s="139"/>
      <c r="I22" s="139"/>
      <c r="J22" s="139"/>
      <c r="K22" s="139"/>
      <c r="L22" s="115"/>
      <c r="M22" s="71"/>
      <c r="N22" s="72"/>
      <c r="O22" s="72"/>
      <c r="P22" s="72"/>
      <c r="Q22" s="72"/>
      <c r="R22" s="72"/>
      <c r="S22" s="72"/>
      <c r="T22" s="72"/>
      <c r="U22" s="72"/>
      <c r="V22" s="72"/>
      <c r="W22" s="72"/>
      <c r="X22" s="73"/>
      <c r="AF22" s="6">
        <f>SUM(AF19:AF21)</f>
        <v>0</v>
      </c>
      <c r="AJ22" s="11"/>
      <c r="AW22" s="14"/>
      <c r="AX22" s="14"/>
      <c r="AY22" s="14"/>
      <c r="AZ22" s="14"/>
      <c r="BA22" s="14"/>
      <c r="BB22" s="15"/>
    </row>
    <row r="23" spans="1:54" ht="15" customHeight="1">
      <c r="A23" s="92">
        <v>8</v>
      </c>
      <c r="B23" s="98" t="s">
        <v>40</v>
      </c>
      <c r="C23" s="99"/>
      <c r="D23" s="99"/>
      <c r="E23" s="100"/>
      <c r="F23" s="112">
        <f>①建築確認申請!F23</f>
        <v>0</v>
      </c>
      <c r="G23" s="138"/>
      <c r="H23" s="138"/>
      <c r="I23" s="138"/>
      <c r="J23" s="138"/>
      <c r="K23" s="138"/>
      <c r="L23" s="113"/>
      <c r="M23" s="92">
        <v>6</v>
      </c>
      <c r="N23" s="98" t="s">
        <v>96</v>
      </c>
      <c r="O23" s="99"/>
      <c r="P23" s="99"/>
      <c r="Q23" s="99"/>
      <c r="R23" s="99"/>
      <c r="S23" s="99"/>
      <c r="T23" s="99"/>
      <c r="U23" s="99"/>
      <c r="V23" s="100"/>
      <c r="W23" s="112" t="s">
        <v>41</v>
      </c>
      <c r="X23" s="113"/>
      <c r="Z23" s="6" t="s">
        <v>139</v>
      </c>
      <c r="AD23" s="7"/>
      <c r="AE23" s="7"/>
      <c r="AF23" s="7"/>
    </row>
    <row r="24" spans="1:54" ht="15" customHeight="1">
      <c r="A24" s="93"/>
      <c r="B24" s="101"/>
      <c r="C24" s="102"/>
      <c r="D24" s="102"/>
      <c r="E24" s="103"/>
      <c r="F24" s="114"/>
      <c r="G24" s="139"/>
      <c r="H24" s="139"/>
      <c r="I24" s="139"/>
      <c r="J24" s="139"/>
      <c r="K24" s="139"/>
      <c r="L24" s="115"/>
      <c r="M24" s="93"/>
      <c r="N24" s="101"/>
      <c r="O24" s="102"/>
      <c r="P24" s="102"/>
      <c r="Q24" s="102"/>
      <c r="R24" s="102"/>
      <c r="S24" s="102"/>
      <c r="T24" s="102"/>
      <c r="U24" s="102"/>
      <c r="V24" s="103"/>
      <c r="W24" s="114"/>
      <c r="X24" s="115"/>
      <c r="Z24" s="29"/>
      <c r="AA24" s="19" t="s">
        <v>85</v>
      </c>
      <c r="AB24" s="19" t="s">
        <v>128</v>
      </c>
      <c r="AC24" s="19" t="s">
        <v>95</v>
      </c>
      <c r="AD24" s="9" t="s">
        <v>129</v>
      </c>
      <c r="AE24" s="10" t="s">
        <v>130</v>
      </c>
      <c r="AF24" s="10"/>
      <c r="AK24" s="220"/>
      <c r="AL24" s="220"/>
      <c r="AM24" s="220"/>
      <c r="AN24" s="220"/>
      <c r="AO24" s="220"/>
      <c r="AP24" s="220"/>
      <c r="AQ24" s="220"/>
      <c r="AR24" s="220"/>
      <c r="AS24" s="220"/>
      <c r="AT24" s="220"/>
    </row>
    <row r="25" spans="1:54" ht="15" customHeight="1">
      <c r="A25" s="92">
        <v>9</v>
      </c>
      <c r="B25" s="122" t="s">
        <v>52</v>
      </c>
      <c r="C25" s="123"/>
      <c r="D25" s="123"/>
      <c r="E25" s="124"/>
      <c r="F25" s="134">
        <f>①建築確認申請!F27</f>
        <v>0</v>
      </c>
      <c r="G25" s="135"/>
      <c r="H25" s="135"/>
      <c r="I25" s="135"/>
      <c r="J25" s="107" t="s">
        <v>30</v>
      </c>
      <c r="K25" s="107"/>
      <c r="L25" s="110"/>
      <c r="M25" s="92">
        <v>7</v>
      </c>
      <c r="N25" s="98" t="s">
        <v>105</v>
      </c>
      <c r="O25" s="99"/>
      <c r="P25" s="99"/>
      <c r="Q25" s="99"/>
      <c r="R25" s="99"/>
      <c r="S25" s="99"/>
      <c r="T25" s="99"/>
      <c r="U25" s="99"/>
      <c r="V25" s="100"/>
      <c r="W25" s="112" t="s">
        <v>41</v>
      </c>
      <c r="X25" s="113"/>
      <c r="Z25" s="21" t="s">
        <v>83</v>
      </c>
      <c r="AA25" s="48">
        <v>49500</v>
      </c>
      <c r="AB25" s="48">
        <v>39600</v>
      </c>
      <c r="AC25" s="48">
        <v>33000</v>
      </c>
      <c r="AD25" s="250" t="str">
        <f>IF($W$7="■","○","×")</f>
        <v>×</v>
      </c>
      <c r="AE25" s="252" t="str">
        <f>IF(W9="■","○","×")</f>
        <v>×</v>
      </c>
      <c r="AF25" s="252" t="b">
        <f>IF(F21="一戸建ての住宅",IF(AD25="○",IF(AE25="○",AB25,AA25),IF(AE25="○",AB26,AA26)))</f>
        <v>0</v>
      </c>
    </row>
    <row r="26" spans="1:54" ht="15" customHeight="1">
      <c r="A26" s="93"/>
      <c r="B26" s="125"/>
      <c r="C26" s="126"/>
      <c r="D26" s="126"/>
      <c r="E26" s="127"/>
      <c r="F26" s="136"/>
      <c r="G26" s="137"/>
      <c r="H26" s="137"/>
      <c r="I26" s="137"/>
      <c r="J26" s="146"/>
      <c r="K26" s="146"/>
      <c r="L26" s="147"/>
      <c r="M26" s="93"/>
      <c r="N26" s="101"/>
      <c r="O26" s="102"/>
      <c r="P26" s="102"/>
      <c r="Q26" s="102"/>
      <c r="R26" s="102"/>
      <c r="S26" s="102"/>
      <c r="T26" s="102"/>
      <c r="U26" s="102"/>
      <c r="V26" s="103"/>
      <c r="W26" s="114"/>
      <c r="X26" s="115"/>
      <c r="Z26" s="21" t="s">
        <v>84</v>
      </c>
      <c r="AA26" s="48">
        <v>70400</v>
      </c>
      <c r="AB26" s="48">
        <v>62700</v>
      </c>
      <c r="AC26" s="48">
        <v>56100</v>
      </c>
      <c r="AD26" s="251"/>
      <c r="AE26" s="253"/>
      <c r="AF26" s="253"/>
    </row>
    <row r="27" spans="1:54" ht="15" customHeight="1">
      <c r="A27" s="92"/>
      <c r="B27" s="140"/>
      <c r="C27" s="123"/>
      <c r="D27" s="123"/>
      <c r="E27" s="124"/>
      <c r="F27" s="204"/>
      <c r="G27" s="218"/>
      <c r="H27" s="218"/>
      <c r="I27" s="218"/>
      <c r="J27" s="218"/>
      <c r="K27" s="218"/>
      <c r="L27" s="205"/>
      <c r="M27" s="92"/>
      <c r="N27" s="98"/>
      <c r="O27" s="99"/>
      <c r="P27" s="99"/>
      <c r="Q27" s="99"/>
      <c r="R27" s="99"/>
      <c r="S27" s="99"/>
      <c r="T27" s="99"/>
      <c r="U27" s="99"/>
      <c r="V27" s="100"/>
      <c r="W27" s="204"/>
      <c r="X27" s="205"/>
      <c r="Z27" s="27"/>
      <c r="AA27" s="27"/>
      <c r="AB27" s="27"/>
      <c r="AC27" s="27"/>
      <c r="AF27" s="6">
        <f>IF(OR(W23="■",W25="■"),,IF(F7="長期使用構造等確認",AF25,))</f>
        <v>0</v>
      </c>
    </row>
    <row r="28" spans="1:54" ht="15" customHeight="1">
      <c r="A28" s="93"/>
      <c r="B28" s="125"/>
      <c r="C28" s="126"/>
      <c r="D28" s="126"/>
      <c r="E28" s="127"/>
      <c r="F28" s="206"/>
      <c r="G28" s="219"/>
      <c r="H28" s="219"/>
      <c r="I28" s="219"/>
      <c r="J28" s="219"/>
      <c r="K28" s="219"/>
      <c r="L28" s="207"/>
      <c r="M28" s="93"/>
      <c r="N28" s="101"/>
      <c r="O28" s="102"/>
      <c r="P28" s="102"/>
      <c r="Q28" s="102"/>
      <c r="R28" s="102"/>
      <c r="S28" s="102"/>
      <c r="T28" s="102"/>
      <c r="U28" s="102"/>
      <c r="V28" s="103"/>
      <c r="W28" s="206"/>
      <c r="X28" s="207"/>
      <c r="Z28" s="6" t="s">
        <v>140</v>
      </c>
      <c r="AD28" s="7"/>
      <c r="AE28" s="7"/>
      <c r="AF28" s="7"/>
    </row>
    <row r="29" spans="1:54" ht="15" customHeight="1">
      <c r="A29" s="92"/>
      <c r="B29" s="173"/>
      <c r="C29" s="174"/>
      <c r="D29" s="174"/>
      <c r="E29" s="175"/>
      <c r="F29" s="204"/>
      <c r="G29" s="218"/>
      <c r="H29" s="218"/>
      <c r="I29" s="218"/>
      <c r="J29" s="218"/>
      <c r="K29" s="218"/>
      <c r="L29" s="205"/>
      <c r="M29" s="92"/>
      <c r="N29" s="98"/>
      <c r="O29" s="99"/>
      <c r="P29" s="99"/>
      <c r="Q29" s="99"/>
      <c r="R29" s="99"/>
      <c r="S29" s="99"/>
      <c r="T29" s="99"/>
      <c r="U29" s="99"/>
      <c r="V29" s="100"/>
      <c r="W29" s="204"/>
      <c r="X29" s="205"/>
      <c r="Z29" s="50" t="s">
        <v>136</v>
      </c>
      <c r="AA29" s="23"/>
      <c r="AB29" s="23"/>
      <c r="AC29" s="51" t="s">
        <v>87</v>
      </c>
      <c r="AD29" s="9" t="s">
        <v>151</v>
      </c>
      <c r="AE29" s="9" t="s">
        <v>150</v>
      </c>
      <c r="AF29" s="10"/>
    </row>
    <row r="30" spans="1:54" ht="15" customHeight="1">
      <c r="A30" s="93"/>
      <c r="B30" s="176"/>
      <c r="C30" s="177"/>
      <c r="D30" s="177"/>
      <c r="E30" s="178"/>
      <c r="F30" s="206"/>
      <c r="G30" s="219"/>
      <c r="H30" s="219"/>
      <c r="I30" s="219"/>
      <c r="J30" s="219"/>
      <c r="K30" s="219"/>
      <c r="L30" s="207"/>
      <c r="M30" s="93"/>
      <c r="N30" s="101"/>
      <c r="O30" s="102"/>
      <c r="P30" s="102"/>
      <c r="Q30" s="102"/>
      <c r="R30" s="102"/>
      <c r="S30" s="102"/>
      <c r="T30" s="102"/>
      <c r="U30" s="102"/>
      <c r="V30" s="103"/>
      <c r="W30" s="206"/>
      <c r="X30" s="207"/>
      <c r="Z30" s="21" t="s">
        <v>141</v>
      </c>
      <c r="AA30" s="22"/>
      <c r="AB30" s="31"/>
      <c r="AC30" s="48">
        <v>88000</v>
      </c>
      <c r="AD30" s="250" t="str">
        <f>IF($W$23="■","○","×")</f>
        <v>×</v>
      </c>
      <c r="AE30" s="252" t="str">
        <f>IF(W25="■","○","×")</f>
        <v>×</v>
      </c>
      <c r="AF30" s="252">
        <f>IF(AD30="○",AC30,IF(AE30="○",AC31,))</f>
        <v>0</v>
      </c>
    </row>
    <row r="31" spans="1:54" ht="15" customHeight="1">
      <c r="A31" s="171"/>
      <c r="B31" s="173"/>
      <c r="C31" s="174"/>
      <c r="D31" s="174"/>
      <c r="E31" s="175"/>
      <c r="F31" s="179"/>
      <c r="G31" s="180"/>
      <c r="H31" s="180"/>
      <c r="I31" s="180"/>
      <c r="J31" s="180"/>
      <c r="K31" s="180"/>
      <c r="L31" s="181"/>
      <c r="M31" s="92"/>
      <c r="N31" s="98"/>
      <c r="O31" s="99"/>
      <c r="P31" s="99"/>
      <c r="Q31" s="99"/>
      <c r="R31" s="99"/>
      <c r="S31" s="99"/>
      <c r="T31" s="99"/>
      <c r="U31" s="99"/>
      <c r="V31" s="100"/>
      <c r="W31" s="204"/>
      <c r="X31" s="205"/>
      <c r="Z31" s="21" t="s">
        <v>142</v>
      </c>
      <c r="AA31" s="22"/>
      <c r="AB31" s="31"/>
      <c r="AC31" s="48">
        <v>66000</v>
      </c>
      <c r="AD31" s="251"/>
      <c r="AE31" s="253"/>
      <c r="AF31" s="253"/>
    </row>
    <row r="32" spans="1:54" ht="15" customHeight="1">
      <c r="A32" s="172"/>
      <c r="B32" s="176"/>
      <c r="C32" s="177"/>
      <c r="D32" s="177"/>
      <c r="E32" s="178"/>
      <c r="F32" s="182"/>
      <c r="G32" s="183"/>
      <c r="H32" s="183"/>
      <c r="I32" s="183"/>
      <c r="J32" s="183"/>
      <c r="K32" s="183"/>
      <c r="L32" s="184"/>
      <c r="M32" s="93"/>
      <c r="N32" s="101"/>
      <c r="O32" s="102"/>
      <c r="P32" s="102"/>
      <c r="Q32" s="102"/>
      <c r="R32" s="102"/>
      <c r="S32" s="102"/>
      <c r="T32" s="102"/>
      <c r="U32" s="102"/>
      <c r="V32" s="103"/>
      <c r="W32" s="206"/>
      <c r="X32" s="207"/>
      <c r="Z32" s="27"/>
      <c r="AA32" s="27"/>
      <c r="AB32" s="27"/>
      <c r="AC32" s="27"/>
      <c r="AF32" s="6">
        <f>SUM(AF30:AF30)</f>
        <v>0</v>
      </c>
    </row>
    <row r="33" spans="1:34" ht="15" customHeight="1">
      <c r="A33" s="171"/>
      <c r="B33" s="173"/>
      <c r="C33" s="174"/>
      <c r="D33" s="174"/>
      <c r="E33" s="175"/>
      <c r="F33" s="179"/>
      <c r="G33" s="180"/>
      <c r="H33" s="180"/>
      <c r="I33" s="180"/>
      <c r="J33" s="180"/>
      <c r="K33" s="180"/>
      <c r="L33" s="181"/>
      <c r="M33" s="92"/>
      <c r="N33" s="98"/>
      <c r="O33" s="99"/>
      <c r="P33" s="99"/>
      <c r="Q33" s="99"/>
      <c r="R33" s="99"/>
      <c r="S33" s="99"/>
      <c r="T33" s="99"/>
      <c r="U33" s="99"/>
      <c r="V33" s="100"/>
      <c r="W33" s="204"/>
      <c r="X33" s="205"/>
      <c r="Z33" s="6" t="s">
        <v>143</v>
      </c>
    </row>
    <row r="34" spans="1:34" ht="15" customHeight="1">
      <c r="A34" s="172"/>
      <c r="B34" s="176"/>
      <c r="C34" s="177"/>
      <c r="D34" s="177"/>
      <c r="E34" s="178"/>
      <c r="F34" s="182"/>
      <c r="G34" s="183"/>
      <c r="H34" s="183"/>
      <c r="I34" s="183"/>
      <c r="J34" s="183"/>
      <c r="K34" s="183"/>
      <c r="L34" s="184"/>
      <c r="M34" s="93"/>
      <c r="N34" s="101"/>
      <c r="O34" s="102"/>
      <c r="P34" s="102"/>
      <c r="Q34" s="102"/>
      <c r="R34" s="102"/>
      <c r="S34" s="102"/>
      <c r="T34" s="102"/>
      <c r="U34" s="102"/>
      <c r="V34" s="103"/>
      <c r="W34" s="206"/>
      <c r="X34" s="207"/>
      <c r="Z34" s="50" t="s">
        <v>136</v>
      </c>
      <c r="AA34" s="23"/>
      <c r="AB34" s="54" t="s">
        <v>85</v>
      </c>
      <c r="AC34" s="54" t="s">
        <v>144</v>
      </c>
      <c r="AD34" s="16" t="s">
        <v>114</v>
      </c>
      <c r="AE34" s="10" t="s">
        <v>116</v>
      </c>
      <c r="AF34" s="10"/>
    </row>
    <row r="35" spans="1:34" ht="15" customHeight="1">
      <c r="A35" s="12"/>
      <c r="X35" s="17"/>
      <c r="Z35" s="21" t="s">
        <v>88</v>
      </c>
      <c r="AA35" s="22"/>
      <c r="AB35" s="48">
        <v>79200</v>
      </c>
      <c r="AC35" s="48">
        <v>60500</v>
      </c>
      <c r="AD35" s="16" t="str">
        <f>IF($F$15&lt;=200,"○","×")</f>
        <v>○</v>
      </c>
      <c r="AE35" s="10" t="str">
        <f>IF($F$21="一戸建ての住宅","○","×")</f>
        <v>×</v>
      </c>
      <c r="AF35" s="10">
        <f>IF(AND(AD35="○",AE35="○"),AB35,)</f>
        <v>0</v>
      </c>
    </row>
    <row r="36" spans="1:34" ht="15" customHeight="1">
      <c r="A36" s="12"/>
      <c r="M36" s="68" t="s">
        <v>155</v>
      </c>
      <c r="N36" s="69"/>
      <c r="O36" s="69"/>
      <c r="P36" s="69"/>
      <c r="Q36" s="69"/>
      <c r="R36" s="69"/>
      <c r="S36" s="69"/>
      <c r="T36" s="69"/>
      <c r="U36" s="69"/>
      <c r="V36" s="69"/>
      <c r="W36" s="69"/>
      <c r="X36" s="70"/>
      <c r="Z36" s="21" t="s">
        <v>89</v>
      </c>
      <c r="AA36" s="22"/>
      <c r="AB36" s="48">
        <v>85800</v>
      </c>
      <c r="AC36" s="48">
        <v>66000</v>
      </c>
      <c r="AD36" s="16" t="str">
        <f>IF(AND($F$15&gt;200,$F$15&lt;=500),"○","×")</f>
        <v>×</v>
      </c>
      <c r="AE36" s="10" t="str">
        <f>IF($F$21="一戸建ての住宅","○","×")</f>
        <v>×</v>
      </c>
      <c r="AF36" s="10">
        <f>IF(AND(AD36="○",AE36="○"),AB36,)</f>
        <v>0</v>
      </c>
    </row>
    <row r="37" spans="1:34" ht="15" customHeight="1">
      <c r="A37" s="12"/>
      <c r="M37" s="71"/>
      <c r="N37" s="72"/>
      <c r="O37" s="72"/>
      <c r="P37" s="72"/>
      <c r="Q37" s="72"/>
      <c r="R37" s="72"/>
      <c r="S37" s="72"/>
      <c r="T37" s="72"/>
      <c r="U37" s="72"/>
      <c r="V37" s="72"/>
      <c r="W37" s="72"/>
      <c r="X37" s="73"/>
      <c r="AF37" s="6">
        <f>IF(F7="建設性能評価",IF(F44="一戸建ての住宅",,SUM(AF35:AF36)),)</f>
        <v>0</v>
      </c>
    </row>
    <row r="38" spans="1:34" ht="15" customHeight="1">
      <c r="A38" s="12"/>
      <c r="M38" s="79" t="s">
        <v>56</v>
      </c>
      <c r="N38" s="79"/>
      <c r="O38" s="79"/>
      <c r="P38" s="78">
        <f>AF5+AF16+AF27+AF32+AF37</f>
        <v>38500</v>
      </c>
      <c r="Q38" s="78"/>
      <c r="R38" s="78"/>
      <c r="S38" s="78"/>
      <c r="T38" s="78"/>
      <c r="U38" s="79"/>
      <c r="V38" s="79"/>
      <c r="W38" s="79"/>
      <c r="X38" s="79"/>
      <c r="Z38" s="6" t="s">
        <v>137</v>
      </c>
      <c r="AC38" s="49"/>
    </row>
    <row r="39" spans="1:34" ht="15" customHeight="1">
      <c r="A39" s="12"/>
      <c r="M39" s="79"/>
      <c r="N39" s="79"/>
      <c r="O39" s="79"/>
      <c r="P39" s="78"/>
      <c r="Q39" s="78"/>
      <c r="R39" s="78"/>
      <c r="S39" s="78"/>
      <c r="T39" s="78"/>
      <c r="U39" s="79"/>
      <c r="V39" s="79"/>
      <c r="W39" s="79"/>
      <c r="X39" s="79"/>
      <c r="Z39" s="50" t="s">
        <v>132</v>
      </c>
      <c r="AA39" s="23"/>
      <c r="AB39" s="23"/>
      <c r="AC39" s="51" t="s">
        <v>87</v>
      </c>
      <c r="AD39" s="16" t="s">
        <v>147</v>
      </c>
      <c r="AE39" s="10" t="s">
        <v>115</v>
      </c>
      <c r="AF39" s="10"/>
    </row>
    <row r="40" spans="1:34" ht="15" customHeight="1">
      <c r="A40" s="12"/>
      <c r="M40" s="79" t="s">
        <v>57</v>
      </c>
      <c r="N40" s="79"/>
      <c r="O40" s="79"/>
      <c r="P40" s="78">
        <f>AF11+AF22+AF43</f>
        <v>0</v>
      </c>
      <c r="Q40" s="78"/>
      <c r="R40" s="78"/>
      <c r="S40" s="78"/>
      <c r="T40" s="78"/>
      <c r="U40" s="79"/>
      <c r="V40" s="79"/>
      <c r="W40" s="79"/>
      <c r="X40" s="79"/>
      <c r="Z40" s="50" t="s">
        <v>86</v>
      </c>
      <c r="AA40" s="23"/>
      <c r="AB40" s="23"/>
      <c r="AC40" s="52">
        <f>1100*W15</f>
        <v>0</v>
      </c>
      <c r="AD40" s="16" t="str">
        <f>IF($F$21="一戸建ての住宅",IF($F$7="建設性能評価","○","×"),"×")</f>
        <v>×</v>
      </c>
      <c r="AE40" s="10" t="str">
        <f>IF($W$15&gt;=1,"○","×")</f>
        <v>×</v>
      </c>
      <c r="AF40" s="10">
        <f>IF(AND(AD40="○",AE40="○"),AC40,)</f>
        <v>0</v>
      </c>
    </row>
    <row r="41" spans="1:34" ht="15" customHeight="1">
      <c r="A41" s="12"/>
      <c r="M41" s="79"/>
      <c r="N41" s="79"/>
      <c r="O41" s="79"/>
      <c r="P41" s="78"/>
      <c r="Q41" s="78"/>
      <c r="R41" s="78"/>
      <c r="S41" s="78"/>
      <c r="T41" s="78"/>
      <c r="U41" s="79"/>
      <c r="V41" s="79"/>
      <c r="W41" s="79"/>
      <c r="X41" s="79"/>
      <c r="Z41" s="50" t="s">
        <v>91</v>
      </c>
      <c r="AA41" s="23"/>
      <c r="AB41" s="23"/>
      <c r="AC41" s="52">
        <v>11000</v>
      </c>
      <c r="AD41" s="16" t="str">
        <f t="shared" ref="AD41:AD42" si="2">IF($F$21="一戸建ての住宅",IF($F$7="建設性能評価","○","×"),"×")</f>
        <v>×</v>
      </c>
      <c r="AE41" s="10" t="str">
        <f>IF($W$17="■","○","×")</f>
        <v>×</v>
      </c>
      <c r="AF41" s="10">
        <f>IF(AND(AD41="○",AE41="○"),AC41,)</f>
        <v>0</v>
      </c>
    </row>
    <row r="42" spans="1:34" ht="15" customHeight="1">
      <c r="A42" s="12"/>
      <c r="M42" s="80" t="s">
        <v>11</v>
      </c>
      <c r="N42" s="80"/>
      <c r="O42" s="80"/>
      <c r="P42" s="81">
        <f>SUM(P36:T41)</f>
        <v>38500</v>
      </c>
      <c r="Q42" s="80"/>
      <c r="R42" s="80"/>
      <c r="S42" s="80"/>
      <c r="T42" s="80"/>
      <c r="U42" s="82" t="s">
        <v>98</v>
      </c>
      <c r="V42" s="82"/>
      <c r="W42" s="82"/>
      <c r="X42" s="82"/>
      <c r="Z42" s="50" t="s">
        <v>92</v>
      </c>
      <c r="AA42" s="23"/>
      <c r="AB42" s="53"/>
      <c r="AC42" s="52">
        <v>2200</v>
      </c>
      <c r="AD42" s="16" t="str">
        <f t="shared" si="2"/>
        <v>×</v>
      </c>
      <c r="AE42" s="10" t="str">
        <f>IF($W$19="■","○","×")</f>
        <v>×</v>
      </c>
      <c r="AF42" s="10">
        <f>IF(AND(AD42="○",AE42="○"),AC42,)</f>
        <v>0</v>
      </c>
    </row>
    <row r="43" spans="1:34" ht="15" customHeight="1">
      <c r="A43" s="12"/>
      <c r="M43" s="80"/>
      <c r="N43" s="80"/>
      <c r="O43" s="80"/>
      <c r="P43" s="80"/>
      <c r="Q43" s="80"/>
      <c r="R43" s="80"/>
      <c r="S43" s="80"/>
      <c r="T43" s="80"/>
      <c r="U43" s="82"/>
      <c r="V43" s="82"/>
      <c r="W43" s="82"/>
      <c r="X43" s="82"/>
      <c r="AF43" s="6">
        <f>SUM(AF40:AF42)</f>
        <v>0</v>
      </c>
      <c r="AH43" s="49"/>
    </row>
    <row r="44" spans="1:34" ht="15" customHeight="1">
      <c r="A44" s="12"/>
      <c r="M44" s="240" t="s">
        <v>58</v>
      </c>
      <c r="N44" s="240"/>
      <c r="O44" s="240"/>
      <c r="P44" s="230"/>
      <c r="Q44" s="231"/>
      <c r="R44" s="231"/>
      <c r="S44" s="231"/>
      <c r="T44" s="231"/>
      <c r="U44" s="231"/>
      <c r="V44" s="231"/>
      <c r="W44" s="231"/>
      <c r="X44" s="232"/>
      <c r="Z44" s="6" t="s">
        <v>152</v>
      </c>
      <c r="AH44" s="49"/>
    </row>
    <row r="45" spans="1:34" ht="15" customHeight="1">
      <c r="A45" s="12"/>
      <c r="M45" s="240"/>
      <c r="N45" s="240"/>
      <c r="O45" s="240"/>
      <c r="P45" s="233"/>
      <c r="Q45" s="234"/>
      <c r="R45" s="234"/>
      <c r="S45" s="234"/>
      <c r="T45" s="234"/>
      <c r="U45" s="234"/>
      <c r="V45" s="234"/>
      <c r="W45" s="234"/>
      <c r="X45" s="235"/>
      <c r="Z45" s="50" t="s">
        <v>136</v>
      </c>
      <c r="AA45" s="23"/>
      <c r="AB45" s="55"/>
      <c r="AC45" s="54" t="s">
        <v>153</v>
      </c>
      <c r="AD45" s="56"/>
      <c r="AE45" s="7"/>
      <c r="AF45" s="7"/>
      <c r="AH45" s="49"/>
    </row>
    <row r="46" spans="1:34" ht="15" customHeight="1">
      <c r="A46" s="12"/>
      <c r="M46" s="240"/>
      <c r="N46" s="240"/>
      <c r="O46" s="240"/>
      <c r="P46" s="233"/>
      <c r="Q46" s="234"/>
      <c r="R46" s="234"/>
      <c r="S46" s="234"/>
      <c r="T46" s="234"/>
      <c r="U46" s="234"/>
      <c r="V46" s="234"/>
      <c r="W46" s="234"/>
      <c r="X46" s="235"/>
      <c r="Z46" s="21" t="s">
        <v>154</v>
      </c>
      <c r="AA46" s="22"/>
      <c r="AB46" s="31"/>
      <c r="AC46" s="48"/>
      <c r="AD46" s="56"/>
      <c r="AE46" s="7"/>
      <c r="AF46" s="7"/>
      <c r="AH46" s="49"/>
    </row>
    <row r="47" spans="1:34" ht="15" customHeight="1">
      <c r="A47" s="12"/>
      <c r="M47" s="240"/>
      <c r="N47" s="240"/>
      <c r="O47" s="240"/>
      <c r="P47" s="236"/>
      <c r="Q47" s="237"/>
      <c r="R47" s="237"/>
      <c r="S47" s="237"/>
      <c r="T47" s="237"/>
      <c r="U47" s="237"/>
      <c r="V47" s="237"/>
      <c r="W47" s="237"/>
      <c r="X47" s="238"/>
    </row>
    <row r="48" spans="1:34" ht="15" customHeight="1">
      <c r="A48" s="12"/>
      <c r="X48" s="17"/>
      <c r="Z48" s="6" t="s">
        <v>138</v>
      </c>
    </row>
    <row r="49" spans="1:29" ht="15" customHeight="1">
      <c r="A49" s="68" t="s">
        <v>62</v>
      </c>
      <c r="B49" s="69"/>
      <c r="C49" s="69"/>
      <c r="D49" s="69"/>
      <c r="E49" s="69"/>
      <c r="F49" s="69"/>
      <c r="G49" s="69"/>
      <c r="H49" s="69"/>
      <c r="I49" s="69"/>
      <c r="J49" s="69"/>
      <c r="K49" s="69"/>
      <c r="L49" s="69"/>
      <c r="M49" s="69"/>
      <c r="N49" s="69"/>
      <c r="O49" s="69"/>
      <c r="P49" s="69"/>
      <c r="Q49" s="69"/>
      <c r="R49" s="69"/>
      <c r="S49" s="69"/>
      <c r="T49" s="69"/>
      <c r="U49" s="69"/>
      <c r="V49" s="69"/>
      <c r="W49" s="69"/>
      <c r="X49" s="70"/>
      <c r="Z49" s="50" t="s">
        <v>132</v>
      </c>
      <c r="AA49" s="23"/>
      <c r="AB49" s="23"/>
      <c r="AC49" s="51" t="s">
        <v>87</v>
      </c>
    </row>
    <row r="50" spans="1:29" ht="15" customHeight="1">
      <c r="A50" s="74"/>
      <c r="B50" s="75"/>
      <c r="C50" s="75"/>
      <c r="D50" s="75"/>
      <c r="E50" s="75"/>
      <c r="F50" s="75"/>
      <c r="G50" s="75"/>
      <c r="H50" s="75"/>
      <c r="I50" s="75"/>
      <c r="J50" s="75"/>
      <c r="K50" s="75"/>
      <c r="L50" s="75"/>
      <c r="M50" s="75"/>
      <c r="N50" s="75"/>
      <c r="O50" s="75"/>
      <c r="P50" s="75"/>
      <c r="Q50" s="75"/>
      <c r="R50" s="75"/>
      <c r="S50" s="75"/>
      <c r="T50" s="75"/>
      <c r="U50" s="75"/>
      <c r="V50" s="75"/>
      <c r="W50" s="75"/>
      <c r="X50" s="76"/>
      <c r="Z50" s="50" t="s">
        <v>86</v>
      </c>
      <c r="AA50" s="23"/>
      <c r="AB50" s="23"/>
      <c r="AC50" s="52">
        <f>1100*$F$25</f>
        <v>0</v>
      </c>
    </row>
    <row r="51" spans="1:29" ht="15" customHeight="1">
      <c r="A51" s="74"/>
      <c r="B51" s="75"/>
      <c r="C51" s="75"/>
      <c r="D51" s="75"/>
      <c r="E51" s="75"/>
      <c r="F51" s="75"/>
      <c r="G51" s="75"/>
      <c r="H51" s="75"/>
      <c r="I51" s="75"/>
      <c r="J51" s="75"/>
      <c r="K51" s="75"/>
      <c r="L51" s="75"/>
      <c r="M51" s="75"/>
      <c r="N51" s="75"/>
      <c r="O51" s="75"/>
      <c r="P51" s="75"/>
      <c r="Q51" s="75"/>
      <c r="R51" s="75"/>
      <c r="S51" s="75"/>
      <c r="T51" s="75"/>
      <c r="U51" s="75"/>
      <c r="V51" s="75"/>
      <c r="W51" s="75"/>
      <c r="X51" s="76"/>
      <c r="Z51" s="50" t="s">
        <v>91</v>
      </c>
      <c r="AA51" s="23"/>
      <c r="AB51" s="23"/>
      <c r="AC51" s="52">
        <f>8800*$F$25</f>
        <v>0</v>
      </c>
    </row>
    <row r="52" spans="1:29" ht="15" customHeight="1">
      <c r="A52" s="106"/>
      <c r="B52" s="107"/>
      <c r="C52" s="107"/>
      <c r="D52" s="107"/>
      <c r="E52" s="107"/>
      <c r="F52" s="107"/>
      <c r="G52" s="107"/>
      <c r="H52" s="107"/>
      <c r="I52" s="107"/>
      <c r="J52" s="107"/>
      <c r="K52" s="107"/>
      <c r="L52" s="107"/>
      <c r="M52" s="107"/>
      <c r="N52" s="107"/>
      <c r="O52" s="107"/>
      <c r="P52" s="107"/>
      <c r="Q52" s="107"/>
      <c r="R52" s="107"/>
      <c r="S52" s="107"/>
      <c r="T52" s="107"/>
      <c r="U52" s="107"/>
      <c r="V52" s="107"/>
      <c r="W52" s="107"/>
      <c r="X52" s="110"/>
      <c r="Z52" s="50" t="s">
        <v>92</v>
      </c>
      <c r="AA52" s="23"/>
      <c r="AB52" s="53"/>
      <c r="AC52" s="52">
        <f>11000*$F$25</f>
        <v>0</v>
      </c>
    </row>
    <row r="53" spans="1:29" ht="15" customHeight="1">
      <c r="A53" s="108"/>
      <c r="B53" s="109"/>
      <c r="C53" s="109"/>
      <c r="D53" s="109"/>
      <c r="E53" s="109"/>
      <c r="F53" s="109"/>
      <c r="G53" s="109"/>
      <c r="H53" s="109"/>
      <c r="I53" s="109"/>
      <c r="J53" s="109"/>
      <c r="K53" s="109"/>
      <c r="L53" s="109"/>
      <c r="M53" s="109"/>
      <c r="N53" s="109"/>
      <c r="O53" s="109"/>
      <c r="P53" s="109"/>
      <c r="Q53" s="109"/>
      <c r="R53" s="109"/>
      <c r="S53" s="109"/>
      <c r="T53" s="109"/>
      <c r="U53" s="109"/>
      <c r="V53" s="109"/>
      <c r="W53" s="109"/>
      <c r="X53" s="111"/>
    </row>
    <row r="54" spans="1:29" ht="15" customHeight="1">
      <c r="A54" s="106"/>
      <c r="B54" s="107"/>
      <c r="C54" s="107"/>
      <c r="D54" s="107"/>
      <c r="E54" s="107"/>
      <c r="F54" s="107"/>
      <c r="G54" s="107"/>
      <c r="H54" s="107"/>
      <c r="I54" s="107"/>
      <c r="J54" s="107"/>
      <c r="K54" s="107"/>
      <c r="L54" s="107"/>
      <c r="M54" s="107"/>
      <c r="N54" s="107"/>
      <c r="O54" s="107"/>
      <c r="P54" s="107"/>
      <c r="Q54" s="107"/>
      <c r="R54" s="107"/>
      <c r="S54" s="107"/>
      <c r="T54" s="107"/>
      <c r="U54" s="107"/>
      <c r="V54" s="107"/>
      <c r="W54" s="107"/>
      <c r="X54" s="110"/>
    </row>
    <row r="55" spans="1:29" ht="15" customHeight="1">
      <c r="A55" s="108"/>
      <c r="B55" s="109"/>
      <c r="C55" s="109"/>
      <c r="D55" s="109"/>
      <c r="E55" s="109"/>
      <c r="F55" s="109"/>
      <c r="G55" s="109"/>
      <c r="H55" s="109"/>
      <c r="I55" s="109"/>
      <c r="J55" s="109"/>
      <c r="K55" s="109"/>
      <c r="L55" s="109"/>
      <c r="M55" s="109"/>
      <c r="N55" s="109"/>
      <c r="O55" s="109"/>
      <c r="P55" s="109"/>
      <c r="Q55" s="109"/>
      <c r="R55" s="109"/>
      <c r="S55" s="109"/>
      <c r="T55" s="109"/>
      <c r="U55" s="109"/>
      <c r="V55" s="109"/>
      <c r="W55" s="109"/>
      <c r="X55" s="111"/>
    </row>
    <row r="56" spans="1:29" ht="15" customHeight="1">
      <c r="A56" s="106"/>
      <c r="B56" s="107"/>
      <c r="C56" s="107"/>
      <c r="D56" s="107"/>
      <c r="E56" s="107"/>
      <c r="F56" s="107"/>
      <c r="G56" s="107"/>
      <c r="H56" s="107"/>
      <c r="I56" s="107"/>
      <c r="J56" s="107"/>
      <c r="K56" s="107"/>
      <c r="L56" s="107"/>
      <c r="M56" s="107"/>
      <c r="N56" s="107"/>
      <c r="O56" s="107"/>
      <c r="P56" s="107"/>
      <c r="Q56" s="107"/>
      <c r="R56" s="107"/>
      <c r="S56" s="107"/>
      <c r="T56" s="107"/>
      <c r="U56" s="107"/>
      <c r="V56" s="107"/>
      <c r="W56" s="107"/>
      <c r="X56" s="110"/>
    </row>
    <row r="57" spans="1:29" ht="15" customHeight="1">
      <c r="A57" s="108"/>
      <c r="B57" s="109"/>
      <c r="C57" s="109"/>
      <c r="D57" s="109"/>
      <c r="E57" s="109"/>
      <c r="F57" s="109"/>
      <c r="G57" s="109"/>
      <c r="H57" s="109"/>
      <c r="I57" s="109"/>
      <c r="J57" s="109"/>
      <c r="K57" s="109"/>
      <c r="L57" s="109"/>
      <c r="M57" s="109"/>
      <c r="N57" s="109"/>
      <c r="O57" s="109"/>
      <c r="P57" s="109"/>
      <c r="Q57" s="109"/>
      <c r="R57" s="109"/>
      <c r="S57" s="109"/>
      <c r="T57" s="109"/>
      <c r="U57" s="109"/>
      <c r="V57" s="109"/>
      <c r="W57" s="109"/>
      <c r="X57" s="111"/>
    </row>
    <row r="58" spans="1:29" ht="15" customHeight="1">
      <c r="A58" s="106"/>
      <c r="B58" s="107"/>
      <c r="C58" s="107"/>
      <c r="D58" s="107"/>
      <c r="E58" s="107"/>
      <c r="F58" s="107"/>
      <c r="G58" s="107"/>
      <c r="H58" s="107"/>
      <c r="I58" s="107"/>
      <c r="J58" s="107"/>
      <c r="K58" s="107"/>
      <c r="L58" s="107"/>
      <c r="M58" s="107"/>
      <c r="N58" s="107"/>
      <c r="O58" s="107"/>
      <c r="P58" s="107"/>
      <c r="Q58" s="107"/>
      <c r="R58" s="107"/>
      <c r="S58" s="107"/>
      <c r="T58" s="107"/>
      <c r="U58" s="107"/>
      <c r="V58" s="107"/>
      <c r="W58" s="107"/>
      <c r="X58" s="110"/>
    </row>
    <row r="59" spans="1:29" ht="15" customHeight="1">
      <c r="A59" s="108"/>
      <c r="B59" s="109"/>
      <c r="C59" s="109"/>
      <c r="D59" s="109"/>
      <c r="E59" s="109"/>
      <c r="F59" s="109"/>
      <c r="G59" s="109"/>
      <c r="H59" s="109"/>
      <c r="I59" s="109"/>
      <c r="J59" s="109"/>
      <c r="K59" s="109"/>
      <c r="L59" s="109"/>
      <c r="M59" s="109"/>
      <c r="N59" s="109"/>
      <c r="O59" s="109"/>
      <c r="P59" s="109"/>
      <c r="Q59" s="109"/>
      <c r="R59" s="109"/>
      <c r="S59" s="109"/>
      <c r="T59" s="109"/>
      <c r="U59" s="109"/>
      <c r="V59" s="109"/>
      <c r="W59" s="109"/>
      <c r="X59" s="111"/>
    </row>
    <row r="60" spans="1:29" ht="15" customHeight="1">
      <c r="A60" s="106"/>
      <c r="B60" s="107"/>
      <c r="C60" s="107"/>
      <c r="D60" s="107"/>
      <c r="E60" s="107"/>
      <c r="F60" s="107"/>
      <c r="G60" s="107"/>
      <c r="H60" s="107"/>
      <c r="I60" s="107"/>
      <c r="J60" s="107"/>
      <c r="K60" s="107"/>
      <c r="L60" s="107"/>
      <c r="M60" s="107"/>
      <c r="N60" s="107"/>
      <c r="O60" s="107"/>
      <c r="P60" s="107"/>
      <c r="Q60" s="107"/>
      <c r="R60" s="107"/>
      <c r="S60" s="107"/>
      <c r="T60" s="107"/>
      <c r="U60" s="107"/>
      <c r="V60" s="107"/>
      <c r="W60" s="107"/>
      <c r="X60" s="110"/>
    </row>
    <row r="61" spans="1:29" ht="15" customHeight="1">
      <c r="A61" s="108"/>
      <c r="B61" s="109"/>
      <c r="C61" s="109"/>
      <c r="D61" s="109"/>
      <c r="E61" s="109"/>
      <c r="F61" s="109"/>
      <c r="G61" s="109"/>
      <c r="H61" s="109"/>
      <c r="I61" s="109"/>
      <c r="J61" s="109"/>
      <c r="K61" s="109"/>
      <c r="L61" s="109"/>
      <c r="M61" s="109"/>
      <c r="N61" s="109"/>
      <c r="O61" s="109"/>
      <c r="P61" s="109"/>
      <c r="Q61" s="109"/>
      <c r="R61" s="109"/>
      <c r="S61" s="109"/>
      <c r="T61" s="109"/>
      <c r="U61" s="109"/>
      <c r="V61" s="109"/>
      <c r="W61" s="109"/>
      <c r="X61" s="111"/>
    </row>
    <row r="62" spans="1:29" ht="15" customHeight="1">
      <c r="A62" s="106"/>
      <c r="B62" s="107"/>
      <c r="C62" s="107"/>
      <c r="D62" s="107"/>
      <c r="E62" s="107"/>
      <c r="F62" s="107"/>
      <c r="G62" s="107"/>
      <c r="H62" s="107"/>
      <c r="I62" s="107"/>
      <c r="J62" s="107"/>
      <c r="K62" s="107"/>
      <c r="L62" s="107"/>
      <c r="M62" s="107"/>
      <c r="N62" s="107"/>
      <c r="O62" s="107"/>
      <c r="P62" s="107"/>
      <c r="Q62" s="107"/>
      <c r="R62" s="107"/>
      <c r="S62" s="107"/>
      <c r="T62" s="107"/>
      <c r="U62" s="107"/>
      <c r="V62" s="107"/>
      <c r="W62" s="107"/>
      <c r="X62" s="110"/>
    </row>
    <row r="63" spans="1:29" ht="15" customHeight="1">
      <c r="A63" s="108"/>
      <c r="B63" s="109"/>
      <c r="C63" s="109"/>
      <c r="D63" s="109"/>
      <c r="E63" s="109"/>
      <c r="F63" s="109"/>
      <c r="G63" s="109"/>
      <c r="H63" s="109"/>
      <c r="I63" s="109"/>
      <c r="J63" s="109"/>
      <c r="K63" s="109"/>
      <c r="L63" s="109"/>
      <c r="M63" s="109"/>
      <c r="N63" s="109"/>
      <c r="O63" s="109"/>
      <c r="P63" s="109"/>
      <c r="Q63" s="109"/>
      <c r="R63" s="109"/>
      <c r="S63" s="109"/>
      <c r="T63" s="109"/>
      <c r="U63" s="109"/>
      <c r="V63" s="109"/>
      <c r="W63" s="109"/>
      <c r="X63" s="111"/>
    </row>
    <row r="64" spans="1:29" ht="15" customHeight="1">
      <c r="A64" s="106"/>
      <c r="B64" s="107"/>
      <c r="C64" s="107"/>
      <c r="D64" s="107"/>
      <c r="E64" s="107"/>
      <c r="F64" s="107"/>
      <c r="G64" s="107"/>
      <c r="H64" s="107"/>
      <c r="I64" s="107"/>
      <c r="J64" s="107"/>
      <c r="K64" s="107"/>
      <c r="L64" s="107"/>
      <c r="M64" s="107"/>
      <c r="N64" s="107"/>
      <c r="O64" s="107"/>
      <c r="P64" s="107"/>
      <c r="Q64" s="107"/>
      <c r="R64" s="107"/>
      <c r="S64" s="107"/>
      <c r="T64" s="107"/>
      <c r="U64" s="107"/>
      <c r="V64" s="107"/>
      <c r="W64" s="107"/>
      <c r="X64" s="110"/>
    </row>
    <row r="65" spans="1:24" ht="15" customHeight="1">
      <c r="A65" s="108"/>
      <c r="B65" s="109"/>
      <c r="C65" s="109"/>
      <c r="D65" s="109"/>
      <c r="E65" s="109"/>
      <c r="F65" s="109"/>
      <c r="G65" s="109"/>
      <c r="H65" s="109"/>
      <c r="I65" s="109"/>
      <c r="J65" s="109"/>
      <c r="K65" s="109"/>
      <c r="L65" s="109"/>
      <c r="M65" s="109"/>
      <c r="N65" s="109"/>
      <c r="O65" s="109"/>
      <c r="P65" s="109"/>
      <c r="Q65" s="109"/>
      <c r="R65" s="109"/>
      <c r="S65" s="109"/>
      <c r="T65" s="109"/>
      <c r="U65" s="109"/>
      <c r="V65" s="109"/>
      <c r="W65" s="109"/>
      <c r="X65" s="111"/>
    </row>
    <row r="66" spans="1:24" ht="15" customHeight="1">
      <c r="A66" s="104" t="s">
        <v>60</v>
      </c>
      <c r="B66" s="104"/>
      <c r="C66" s="104"/>
      <c r="D66" s="104"/>
      <c r="E66" s="104"/>
      <c r="F66" s="104"/>
      <c r="G66" s="104"/>
      <c r="H66" s="104"/>
      <c r="I66" s="104"/>
      <c r="J66" s="104"/>
      <c r="K66" s="104"/>
      <c r="L66" s="104"/>
      <c r="M66" s="104"/>
      <c r="N66" s="104"/>
      <c r="O66" s="104"/>
      <c r="P66" s="104"/>
      <c r="Q66" s="104"/>
      <c r="R66" s="104"/>
      <c r="S66" s="104"/>
      <c r="T66" s="104"/>
      <c r="U66" s="104"/>
      <c r="V66" s="104"/>
      <c r="W66" s="104"/>
      <c r="X66" s="104"/>
    </row>
    <row r="67" spans="1:24" ht="15" customHeight="1">
      <c r="A67" s="105"/>
      <c r="B67" s="105"/>
      <c r="C67" s="105"/>
      <c r="D67" s="105"/>
      <c r="E67" s="105"/>
      <c r="F67" s="105"/>
      <c r="G67" s="105"/>
      <c r="H67" s="105"/>
      <c r="I67" s="105"/>
      <c r="J67" s="105"/>
      <c r="K67" s="105"/>
      <c r="L67" s="105"/>
      <c r="M67" s="105"/>
      <c r="N67" s="105"/>
      <c r="O67" s="105"/>
      <c r="P67" s="105"/>
      <c r="Q67" s="105"/>
      <c r="R67" s="105"/>
      <c r="S67" s="105"/>
      <c r="T67" s="105"/>
      <c r="U67" s="105"/>
      <c r="V67" s="105"/>
      <c r="W67" s="105"/>
      <c r="X67" s="105"/>
    </row>
    <row r="68" spans="1:24" ht="1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row>
    <row r="69" spans="1:24" ht="1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row>
    <row r="70" spans="1:24" ht="1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row>
    <row r="71" spans="1:24" ht="1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row>
    <row r="72" spans="1:24" ht="1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row>
    <row r="73" spans="1:24" ht="1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row>
  </sheetData>
  <sheetProtection algorithmName="SHA-512" hashValue="9jJsSv4GAoQaF5bLZm5aXiu0WOzerQi/Q9/pQpqxdfGyspujt4fzC7ZKPmvzqSBcR3rhtiQmw1nchKq8dFG55Q==" saltValue="w9xlL7hkqWtLOIniDhhIsQ==" spinCount="100000" sheet="1" selectLockedCells="1"/>
  <mergeCells count="121">
    <mergeCell ref="M36:X37"/>
    <mergeCell ref="M38:O39"/>
    <mergeCell ref="P38:T39"/>
    <mergeCell ref="U38:X39"/>
    <mergeCell ref="M40:O41"/>
    <mergeCell ref="P40:T41"/>
    <mergeCell ref="U40:X41"/>
    <mergeCell ref="M42:O43"/>
    <mergeCell ref="P42:T43"/>
    <mergeCell ref="U42:X43"/>
    <mergeCell ref="AD25:AD26"/>
    <mergeCell ref="AE25:AE26"/>
    <mergeCell ref="AF25:AF26"/>
    <mergeCell ref="AD30:AD31"/>
    <mergeCell ref="AE30:AE31"/>
    <mergeCell ref="AF30:AF31"/>
    <mergeCell ref="A1:X4"/>
    <mergeCell ref="A5:L6"/>
    <mergeCell ref="M5:X6"/>
    <mergeCell ref="A7:A8"/>
    <mergeCell ref="B7:E8"/>
    <mergeCell ref="F7:L8"/>
    <mergeCell ref="M7:M8"/>
    <mergeCell ref="N7:V8"/>
    <mergeCell ref="W7:X8"/>
    <mergeCell ref="A9:A12"/>
    <mergeCell ref="B9:E12"/>
    <mergeCell ref="F9:L12"/>
    <mergeCell ref="M9:M10"/>
    <mergeCell ref="N9:V10"/>
    <mergeCell ref="W9:X10"/>
    <mergeCell ref="M11:M12"/>
    <mergeCell ref="N11:V12"/>
    <mergeCell ref="W11:X12"/>
    <mergeCell ref="A13:A14"/>
    <mergeCell ref="B13:E14"/>
    <mergeCell ref="F13:L14"/>
    <mergeCell ref="M13:X14"/>
    <mergeCell ref="W15:X16"/>
    <mergeCell ref="A17:A18"/>
    <mergeCell ref="B17:E18"/>
    <mergeCell ref="F17:I18"/>
    <mergeCell ref="J17:L18"/>
    <mergeCell ref="M17:M18"/>
    <mergeCell ref="N17:V18"/>
    <mergeCell ref="W17:X18"/>
    <mergeCell ref="A15:A16"/>
    <mergeCell ref="B15:E16"/>
    <mergeCell ref="F15:I16"/>
    <mergeCell ref="J15:L16"/>
    <mergeCell ref="M15:M16"/>
    <mergeCell ref="N15:V16"/>
    <mergeCell ref="N23:V24"/>
    <mergeCell ref="W23:X24"/>
    <mergeCell ref="A21:A22"/>
    <mergeCell ref="B21:E22"/>
    <mergeCell ref="F21:L22"/>
    <mergeCell ref="A19:A20"/>
    <mergeCell ref="B19:E20"/>
    <mergeCell ref="F19:L20"/>
    <mergeCell ref="M19:M20"/>
    <mergeCell ref="N19:V20"/>
    <mergeCell ref="W19:X20"/>
    <mergeCell ref="M21:X22"/>
    <mergeCell ref="A29:A30"/>
    <mergeCell ref="B29:E30"/>
    <mergeCell ref="F29:L30"/>
    <mergeCell ref="M29:M30"/>
    <mergeCell ref="N29:V30"/>
    <mergeCell ref="W29:X30"/>
    <mergeCell ref="W25:X26"/>
    <mergeCell ref="AK24:AT24"/>
    <mergeCell ref="A27:A28"/>
    <mergeCell ref="B27:E28"/>
    <mergeCell ref="F27:L28"/>
    <mergeCell ref="M27:M28"/>
    <mergeCell ref="N27:V28"/>
    <mergeCell ref="W27:X28"/>
    <mergeCell ref="A25:A26"/>
    <mergeCell ref="B25:E26"/>
    <mergeCell ref="F25:I26"/>
    <mergeCell ref="J25:L26"/>
    <mergeCell ref="M25:M26"/>
    <mergeCell ref="N25:V26"/>
    <mergeCell ref="A23:A24"/>
    <mergeCell ref="B23:E24"/>
    <mergeCell ref="F23:L24"/>
    <mergeCell ref="M23:M24"/>
    <mergeCell ref="M33:M34"/>
    <mergeCell ref="N33:V34"/>
    <mergeCell ref="W33:X34"/>
    <mergeCell ref="A31:A32"/>
    <mergeCell ref="B31:E32"/>
    <mergeCell ref="F31:L32"/>
    <mergeCell ref="M31:M32"/>
    <mergeCell ref="N31:V32"/>
    <mergeCell ref="W31:X32"/>
    <mergeCell ref="AD3:AD4"/>
    <mergeCell ref="AE3:AE4"/>
    <mergeCell ref="AF3:AF4"/>
    <mergeCell ref="A62:C63"/>
    <mergeCell ref="D62:X63"/>
    <mergeCell ref="A64:C65"/>
    <mergeCell ref="D64:X65"/>
    <mergeCell ref="A66:X67"/>
    <mergeCell ref="A56:C57"/>
    <mergeCell ref="D56:X57"/>
    <mergeCell ref="A58:C59"/>
    <mergeCell ref="D58:X59"/>
    <mergeCell ref="A60:C61"/>
    <mergeCell ref="D60:X61"/>
    <mergeCell ref="A49:X51"/>
    <mergeCell ref="A52:C53"/>
    <mergeCell ref="D52:X53"/>
    <mergeCell ref="A54:C55"/>
    <mergeCell ref="D54:X55"/>
    <mergeCell ref="M44:O47"/>
    <mergeCell ref="P44:X47"/>
    <mergeCell ref="A33:A34"/>
    <mergeCell ref="B33:E34"/>
    <mergeCell ref="F33:L34"/>
  </mergeCells>
  <phoneticPr fontId="2"/>
  <dataValidations count="5">
    <dataValidation type="list" allowBlank="1" showInputMessage="1" showErrorMessage="1" sqref="W7 W27 W25 W31 W29 W23 W33 W17 W19 W9 W11" xr:uid="{92C53C9B-868F-4DBA-A7E1-E11E3FE76FB7}">
      <formula1>"■,□"</formula1>
    </dataValidation>
    <dataValidation type="list" allowBlank="1" showInputMessage="1" showErrorMessage="1" sqref="F33 F29 F31 F27" xr:uid="{C025241D-9680-4FD2-85F0-C963E04A049B}">
      <formula1>"有,無"</formula1>
    </dataValidation>
    <dataValidation type="list" allowBlank="1" showInputMessage="1" showErrorMessage="1" sqref="F7:L8" xr:uid="{C777E0F4-FE5D-43D6-8CAB-D69E1D734A62}">
      <formula1>"設計性能評価,建設性能評価,長期使用構造等確認"</formula1>
    </dataValidation>
    <dataValidation type="list" allowBlank="1" showInputMessage="1" showErrorMessage="1" sqref="F23" xr:uid="{34C0E5C2-54F6-4798-A93B-FCEC81AE117F}">
      <formula1>"1号,2号,3号"</formula1>
    </dataValidation>
    <dataValidation type="list" allowBlank="1" showInputMessage="1" showErrorMessage="1" sqref="F21" xr:uid="{00E6C120-CCB2-4A3B-B2E6-44CB98C195E5}">
      <formula1>"一戸建ての住宅,長屋,共同住宅"</formula1>
    </dataValidation>
  </dataValidations>
  <pageMargins left="0.55118110236220474" right="0.23622047244094491" top="0.55118110236220474" bottom="0.35433070866141736" header="0.31496062992125984" footer="0.31496062992125984"/>
  <pageSetup paperSize="9" scale="77"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A9066-FD78-4497-BC1F-6694FC0358E4}">
  <dimension ref="A1:D6"/>
  <sheetViews>
    <sheetView zoomScale="160" zoomScaleNormal="160" zoomScaleSheetLayoutView="190" workbookViewId="0">
      <selection activeCell="E7" sqref="D6:E7"/>
    </sheetView>
  </sheetViews>
  <sheetFormatPr defaultRowHeight="18.75"/>
  <cols>
    <col min="1" max="16384" width="9" style="57"/>
  </cols>
  <sheetData>
    <row r="1" spans="1:4">
      <c r="A1" s="57" t="s">
        <v>161</v>
      </c>
      <c r="D1" s="57" t="s">
        <v>164</v>
      </c>
    </row>
    <row r="2" spans="1:4">
      <c r="A2" s="57" t="s">
        <v>162</v>
      </c>
      <c r="B2" s="57" t="s">
        <v>163</v>
      </c>
    </row>
    <row r="3" spans="1:4">
      <c r="A3" s="57" t="s">
        <v>165</v>
      </c>
      <c r="B3" s="57" t="s">
        <v>163</v>
      </c>
    </row>
    <row r="4" spans="1:4">
      <c r="A4" s="57" t="s">
        <v>167</v>
      </c>
      <c r="B4" s="57" t="s">
        <v>168</v>
      </c>
    </row>
    <row r="5" spans="1:4">
      <c r="A5" s="57" t="s">
        <v>169</v>
      </c>
      <c r="B5" s="57" t="s">
        <v>163</v>
      </c>
    </row>
    <row r="6" spans="1:4">
      <c r="A6" s="57" t="s">
        <v>170</v>
      </c>
      <c r="B6" s="57" t="s">
        <v>163</v>
      </c>
    </row>
  </sheetData>
  <sheetProtection algorithmName="SHA-512" hashValue="Ng3tUDDqyDwbLqHm8nFmJYsyQbLcGlhPYd6D/hH+H2amFvXHuMFqDkP7rpfem1R8v9mS7H3FTTEfPQpCO2aaBg==" saltValue="GaI+wsASd9Tm9FPkSFq9dg==" spinCount="100000" sheet="1" selectLockedCells="1" selectUnlockedCells="1"/>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q Y l n W g w G J N K l A A A A 9 g A A A B I A H A B D b 2 5 m a W c v U G F j a 2 F n Z S 5 4 b W w g o h g A K K A U A A A A A A A A A A A A A A A A A A A A A A A A A A A A h Y 9 N D o I w G E S v Q r q n P 0 i M I R 9 l 4 c 5 I Q m J i 3 D a 1 Q h W K o c V y N x c e y S u I U d S d y 3 n z F j P 3 6 w 2 y o a m D i + q s b k 2 K G K Y o U E a 2 e 2 3 K F P X u E C 5 Q x q E Q 8 i R K F Y y y s c l g 9 y m q n D s n h H j v s Z / h t i t J R C k j u 3 y 9 k Z V q B P r I + r 8 c a m O d M F I h D t v X G B 5 h x u Y 4 p j G m Q C Y I u T Z f I R r 3 P t s f C M u + d n 2 n + F G E q w L I F I G 8 P / A H U E s D B B Q A A g A I A K m J Z 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p i W d a K I p H u A 4 A A A A R A A A A E w A c A E Z v c m 1 1 b G F z L 1 N l Y 3 R p b 2 4 x L m 0 g o h g A K K A U A A A A A A A A A A A A A A A A A A A A A A A A A A A A K 0 5 N L s n M z 1 M I h t C G 1 g B Q S w E C L Q A U A A I A C A C p i W d a D A Y k 0 q U A A A D 2 A A A A E g A A A A A A A A A A A A A A A A A A A A A A Q 2 9 u Z m l n L 1 B h Y 2 t h Z 2 U u e G 1 s U E s B A i 0 A F A A C A A g A q Y l n W g / K 6 a u k A A A A 6 Q A A A B M A A A A A A A A A A A A A A A A A 8 Q A A A F t D b 2 5 0 Z W 5 0 X 1 R 5 c G V z X S 5 4 b W x Q S w E C L Q A U A A I A C A C p i W d 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C W r 0 n 3 c u E U a z y h A M 0 v R / 0 Q A A A A A C A A A A A A A Q Z g A A A A E A A C A A A A A e z h E 3 4 D p 5 K P X q p G c y b f 4 B z j i 9 x e K R p n c C R 6 a 3 C N 3 / 5 A A A A A A O g A A A A A I A A C A A A A A J U 2 K 5 D 3 o n F G z Q m 4 B s w a o D P + 3 l u 1 R I m O U H x r I D C 1 h R e V A A A A A g E E w 4 n x G j l + c L r a k z i R p c G a / G B D s 5 J E s f / G M E P h 1 w N B i t 5 h E s F 8 T J e Z 4 9 B q X 2 s M r c Z m H F r G 8 R J 3 p O G c 5 x U s X O + K t T p 1 C s i Y + 4 S z O c k v Z u 1 U A A A A C 3 t l i g n G U M 1 a d m 7 R n B j M M H Q D P B z e U L h J C 6 j b L 5 w 8 + T V V t g w j G 8 Z t Z E n v D 9 z z H 3 o r 5 R J H C u k 1 T M y y R s q S 8 N e x 5 R < / D a t a M a s h u p > 
</file>

<file path=customXml/itemProps1.xml><?xml version="1.0" encoding="utf-8"?>
<ds:datastoreItem xmlns:ds="http://schemas.openxmlformats.org/officeDocument/2006/customXml" ds:itemID="{2D1786F7-C8A9-401D-AD3E-0819D75CC58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①建築確認申請</vt:lpstr>
      <vt:lpstr>※参考　軽微変更（省エネ）について</vt:lpstr>
      <vt:lpstr>②省エネ性能適合性判定</vt:lpstr>
      <vt:lpstr>③性能評価・長期使用構造等確認</vt:lpstr>
      <vt:lpstr>更新履歴</vt:lpstr>
      <vt:lpstr>'※参考　軽微変更（省エネ）について'!Print_Area</vt:lpstr>
      <vt:lpstr>①建築確認申請!Print_Area</vt:lpstr>
      <vt:lpstr>②省エネ性能適合性判定!Print_Area</vt:lpstr>
      <vt:lpstr>③性能評価・長期使用構造等確認!Print_Area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大暉</dc:creator>
  <cp:lastModifiedBy>笠谷 晶子</cp:lastModifiedBy>
  <cp:lastPrinted>2025-04-17T08:55:27Z</cp:lastPrinted>
  <dcterms:created xsi:type="dcterms:W3CDTF">2025-02-12T02:00:29Z</dcterms:created>
  <dcterms:modified xsi:type="dcterms:W3CDTF">2025-10-30T05:25:50Z</dcterms:modified>
</cp:coreProperties>
</file>